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8909254224\Desktop\AMIF2015-17 NÕUSTAMINE\Toetusleping\IV vahearuanne\"/>
    </mc:Choice>
  </mc:AlternateContent>
  <bookViews>
    <workbookView xWindow="120" yWindow="345" windowWidth="19440" windowHeight="6420" tabRatio="757" activeTab="4"/>
  </bookViews>
  <sheets>
    <sheet name="A. Eelarve" sheetId="11" r:id="rId1"/>
    <sheet name="B. Maksetaotlus" sheetId="6" r:id="rId2"/>
    <sheet name="C. KULUARUANDE KOOND" sheetId="1" r:id="rId3"/>
    <sheet name="C1. Tööjõukulud" sheetId="13" r:id="rId4"/>
    <sheet name=" C2. Sihtrühmaga seotud kulud" sheetId="12" r:id="rId5"/>
    <sheet name=" C3. EL avalikustamise kulud" sheetId="15"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52511"/>
</workbook>
</file>

<file path=xl/calcChain.xml><?xml version="1.0" encoding="utf-8"?>
<calcChain xmlns="http://schemas.openxmlformats.org/spreadsheetml/2006/main">
  <c r="D27" i="1" l="1"/>
  <c r="C38" i="1"/>
  <c r="H11" i="15" l="1"/>
  <c r="C41" i="1" l="1"/>
  <c r="H251" i="13" l="1"/>
  <c r="D28" i="1"/>
  <c r="F41" i="1" l="1"/>
  <c r="H185" i="13" l="1"/>
  <c r="E41" i="1" l="1"/>
  <c r="H116" i="13"/>
  <c r="H43" i="13" l="1"/>
  <c r="E33" i="6" l="1"/>
  <c r="C39" i="1" l="1"/>
  <c r="H17" i="15" l="1"/>
  <c r="J29" i="1" s="1"/>
  <c r="H15" i="15"/>
  <c r="I29" i="1" s="1"/>
  <c r="H9" i="15"/>
  <c r="H7" i="15"/>
  <c r="E29" i="1" s="1"/>
  <c r="H35" i="12"/>
  <c r="J28" i="1" s="1"/>
  <c r="H28" i="12"/>
  <c r="I28" i="1" s="1"/>
  <c r="H22" i="12"/>
  <c r="H28" i="1" s="1"/>
  <c r="H17" i="12"/>
  <c r="G28" i="1" s="1"/>
  <c r="H11" i="12"/>
  <c r="F28" i="1" s="1"/>
  <c r="H7" i="12"/>
  <c r="E28" i="1" s="1"/>
  <c r="H264" i="13"/>
  <c r="H257" i="13"/>
  <c r="I27" i="1" s="1"/>
  <c r="H27" i="1"/>
  <c r="G27" i="1"/>
  <c r="G30" i="1" s="1"/>
  <c r="G32" i="1" s="1"/>
  <c r="G17" i="1" s="1"/>
  <c r="F27" i="1"/>
  <c r="E27" i="1"/>
  <c r="B7" i="1"/>
  <c r="B6" i="1"/>
  <c r="I41" i="1"/>
  <c r="H41" i="1"/>
  <c r="G41" i="1"/>
  <c r="A40" i="1"/>
  <c r="A39" i="1"/>
  <c r="A38" i="1"/>
  <c r="C7" i="6"/>
  <c r="C6" i="6"/>
  <c r="O22" i="6"/>
  <c r="M22" i="6"/>
  <c r="K22" i="6"/>
  <c r="I22" i="6"/>
  <c r="G22" i="6"/>
  <c r="E22" i="6"/>
  <c r="C32" i="6"/>
  <c r="C31" i="6"/>
  <c r="C30" i="6"/>
  <c r="C29" i="6"/>
  <c r="C28" i="6"/>
  <c r="O33" i="6"/>
  <c r="M33" i="6"/>
  <c r="K33" i="6"/>
  <c r="I33" i="6"/>
  <c r="G33" i="6"/>
  <c r="I30" i="1" l="1"/>
  <c r="I32" i="1" s="1"/>
  <c r="H30" i="1"/>
  <c r="H32" i="1" s="1"/>
  <c r="E30" i="1"/>
  <c r="E32" i="1" s="1"/>
  <c r="H18" i="15"/>
  <c r="F29" i="1"/>
  <c r="D29" i="1" s="1"/>
  <c r="H36" i="12"/>
  <c r="H265" i="13"/>
  <c r="P32" i="6"/>
  <c r="P31" i="6"/>
  <c r="P33" i="6" s="1"/>
  <c r="P30" i="6"/>
  <c r="P17" i="6"/>
  <c r="P18" i="6"/>
  <c r="P19" i="6"/>
  <c r="P20" i="6"/>
  <c r="P21" i="6"/>
  <c r="F30" i="1" l="1"/>
  <c r="F32" i="1" s="1"/>
  <c r="F17" i="1" s="1"/>
  <c r="P22" i="6"/>
  <c r="G16" i="1"/>
  <c r="H16" i="1"/>
  <c r="H17" i="1"/>
  <c r="I16" i="1"/>
  <c r="I17" i="1"/>
  <c r="C33" i="6"/>
  <c r="B33" i="11"/>
  <c r="G64" i="11"/>
  <c r="G56" i="11"/>
  <c r="G57" i="11"/>
  <c r="G62" i="11"/>
  <c r="G61" i="11"/>
  <c r="G55" i="11"/>
  <c r="G60" i="11"/>
  <c r="G59" i="11"/>
  <c r="G54" i="11"/>
  <c r="G53" i="11"/>
  <c r="G52" i="11"/>
  <c r="G47" i="11"/>
  <c r="G48" i="11"/>
  <c r="G46" i="11"/>
  <c r="F16" i="1" l="1"/>
  <c r="F21" i="1" s="1"/>
  <c r="G21" i="1"/>
  <c r="H21" i="1"/>
  <c r="I21" i="1"/>
  <c r="G58" i="11"/>
  <c r="G45" i="11"/>
  <c r="D41" i="1"/>
  <c r="C40" i="1"/>
  <c r="B40" i="1"/>
  <c r="B39" i="1"/>
  <c r="B38" i="1"/>
  <c r="B40" i="11"/>
  <c r="B41" i="1" l="1"/>
  <c r="A3" i="6"/>
  <c r="A2" i="6"/>
  <c r="A1" i="6"/>
  <c r="K17" i="1" l="1"/>
  <c r="K18" i="1"/>
  <c r="K19" i="1"/>
  <c r="K20" i="1"/>
  <c r="K16" i="1"/>
  <c r="K21" i="1" l="1"/>
  <c r="A1" i="1" l="1"/>
  <c r="D17" i="11"/>
  <c r="C25" i="11" l="1"/>
  <c r="C31" i="1" s="1"/>
  <c r="C21" i="11" l="1"/>
  <c r="G63" i="11"/>
  <c r="J27" i="1"/>
  <c r="J30" i="1" l="1"/>
  <c r="D30" i="1"/>
  <c r="D32" i="1" s="1"/>
  <c r="C23" i="11"/>
  <c r="C29" i="1" s="1"/>
  <c r="C27" i="1"/>
  <c r="K29" i="1" l="1"/>
  <c r="K27" i="1"/>
  <c r="D31" i="1"/>
  <c r="K31" i="1" s="1"/>
  <c r="J32" i="1" l="1"/>
  <c r="J17" i="1" l="1"/>
  <c r="J16" i="1"/>
  <c r="J21" i="1" l="1"/>
  <c r="E17" i="1"/>
  <c r="D17" i="1" s="1"/>
  <c r="E16" i="1"/>
  <c r="D16" i="1" s="1"/>
  <c r="D18" i="1"/>
  <c r="D19" i="1"/>
  <c r="D20" i="1"/>
  <c r="E21" i="1" l="1"/>
  <c r="D21" i="1"/>
  <c r="A3" i="1"/>
  <c r="A2" i="1" l="1"/>
  <c r="G65" i="11" l="1"/>
  <c r="G67" i="11" s="1"/>
  <c r="C22" i="11"/>
  <c r="C28" i="1" s="1"/>
  <c r="C30" i="1" s="1"/>
  <c r="K30" i="1" s="1"/>
  <c r="K28" i="1" l="1"/>
  <c r="C24" i="11"/>
  <c r="C32" i="1"/>
  <c r="K32" i="1" s="1"/>
  <c r="D21" i="11" l="1"/>
  <c r="D23" i="11"/>
  <c r="D22" i="11"/>
  <c r="C26" i="11"/>
  <c r="C15" i="11" s="1"/>
  <c r="C20" i="6" s="1"/>
  <c r="C13" i="11" l="1"/>
  <c r="C18" i="6" s="1"/>
  <c r="C14" i="11"/>
  <c r="C12" i="11"/>
  <c r="C17" i="6" s="1"/>
  <c r="C16" i="11"/>
  <c r="C21" i="6" s="1"/>
  <c r="C19" i="1"/>
  <c r="C17" i="1"/>
  <c r="C18" i="1" l="1"/>
  <c r="C19" i="6"/>
  <c r="C22" i="6" s="1"/>
  <c r="C17" i="11"/>
  <c r="C20" i="1"/>
  <c r="C16" i="1"/>
  <c r="C21" i="1" l="1"/>
</calcChain>
</file>

<file path=xl/sharedStrings.xml><?xml version="1.0" encoding="utf-8"?>
<sst xmlns="http://schemas.openxmlformats.org/spreadsheetml/2006/main" count="1364" uniqueCount="283">
  <si>
    <t>Kuluaruande vorm</t>
  </si>
  <si>
    <t>Projekti aruandlusperiood:</t>
  </si>
  <si>
    <t>Rea nr</t>
  </si>
  <si>
    <t>Kululiik</t>
  </si>
  <si>
    <t>AMIF</t>
  </si>
  <si>
    <t>Kokku</t>
  </si>
  <si>
    <t>Eelarve täitmise %</t>
  </si>
  <si>
    <t>Tööjõukulud</t>
  </si>
  <si>
    <t>2.</t>
  </si>
  <si>
    <t>3.</t>
  </si>
  <si>
    <t>Sihtrühmaga seotud tegevused</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</si>
  <si>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</si>
  <si>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</si>
  <si>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</si>
  <si>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</si>
  <si>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</si>
  <si>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</si>
  <si>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</si>
  <si>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</si>
  <si>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</si>
  <si>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</si>
  <si>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</si>
  <si>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</si>
  <si>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</si>
  <si>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</si>
  <si>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</si>
  <si>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</si>
  <si>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</si>
  <si>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</si>
  <si>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</si>
  <si>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</si>
  <si>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</si>
  <si>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</si>
  <si>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</si>
  <si>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</si>
  <si>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</si>
  <si>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</si>
  <si>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</si>
  <si>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</si>
  <si>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</si>
  <si>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</si>
  <si>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</si>
  <si>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</si>
  <si>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</si>
  <si>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</si>
  <si>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</si>
  <si>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</si>
  <si>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</si>
  <si>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</si>
  <si>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</si>
  <si>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</si>
  <si>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</si>
  <si>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</si>
  <si>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</si>
  <si>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</si>
  <si>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</si>
  <si>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</si>
  <si>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</si>
  <si>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</si>
  <si>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</si>
  <si>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</si>
  <si>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</si>
  <si>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</si>
  <si>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</si>
  <si>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</si>
  <si>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</si>
  <si>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</si>
  <si>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</si>
  <si>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</si>
  <si>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</si>
  <si>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</si>
  <si>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</si>
  <si>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</si>
  <si>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</si>
  <si>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</si>
  <si>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</si>
  <si>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</si>
  <si>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</si>
  <si>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</si>
  <si>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</si>
  <si>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</si>
  <si>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</si>
  <si>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</si>
  <si>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</si>
  <si>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</si>
  <si>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EL avalikustamise tegevused</t>
  </si>
  <si>
    <t>Sihtrühmadega seotud tegevused</t>
  </si>
  <si>
    <t>Toetuse saaja esindaja</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</si>
  <si>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</si>
  <si>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</si>
  <si>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</si>
  <si>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</si>
  <si>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</si>
  <si>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</si>
  <si>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</si>
  <si>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</si>
  <si>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</si>
  <si>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</si>
  <si>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</si>
  <si>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</si>
  <si>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</si>
  <si>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</si>
  <si>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</si>
  <si>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Politsei- ja Piirivalveamet</t>
  </si>
  <si>
    <t>1.1.</t>
  </si>
  <si>
    <t>Projektijuhi brutopalk</t>
  </si>
  <si>
    <t>1.1.2.</t>
  </si>
  <si>
    <t>Sotsiaalmaks (projektijuht)</t>
  </si>
  <si>
    <t>33% projektijuhi brutopalgast</t>
  </si>
  <si>
    <t>1.1.3.</t>
  </si>
  <si>
    <t>Töötuskindlustusmakse (projektijuht)</t>
  </si>
  <si>
    <t xml:space="preserve">0,8 % projektijuhi brutopalgast </t>
  </si>
  <si>
    <t>1.2.1.</t>
  </si>
  <si>
    <t>1.2.2.</t>
  </si>
  <si>
    <t>1.2.3.</t>
  </si>
  <si>
    <t>33% projektijuhi brutopalgast (329,6*33%)</t>
  </si>
  <si>
    <t>Projektijuht töötab töölepingu alusel täistööajaga. Antud projekti juhtimiseks kulutab projektijuht 5,62% tööajast.</t>
  </si>
  <si>
    <t>Projektijuht töötab töölepingu alusel täistööajaga. Antud projekti juhtimiseks kulutab projektijuht 20% tööajast.</t>
  </si>
  <si>
    <t>Õigusalnae nõustaja brutopalk</t>
  </si>
  <si>
    <t>Sotsiaalmaks (õigusalane nõustaja)</t>
  </si>
  <si>
    <t>33% sotsiaaltöötaja brutopalgast (1150 x 33%=135,96)</t>
  </si>
  <si>
    <t>Töötuskindlustusmakse (õigusalane nõustaja)</t>
  </si>
  <si>
    <t>0,8 % sotsiaaltöötaja brutopalgast (1150 x 0,8%=3,30)</t>
  </si>
  <si>
    <t>2.2.</t>
  </si>
  <si>
    <t>Inglise keele kursus (koos käibemaksuga)</t>
  </si>
  <si>
    <t>2.3.</t>
  </si>
  <si>
    <t>Eesti keele kursus (koos käibemaksusga)</t>
  </si>
  <si>
    <t>Kinnipidamiskeskuses viiakse läbi lühiajalised eesti keele algkursused. Ühel kursusel saab osaleda kuni 10 isikut. Projekti kestel toimub 6 koolitust. Kulu arvestatakse ühe isiku kohta. Õppematerjalid on hinna sees.</t>
  </si>
  <si>
    <t>2.4.</t>
  </si>
  <si>
    <t>2.5.</t>
  </si>
  <si>
    <t>Kütus</t>
  </si>
  <si>
    <t>Huvijuhi brutopalk</t>
  </si>
  <si>
    <t>Huvitegevuse läbiviimiseks sõlmitakse huvijuhiga tähtajaline käsundusleping (eelnevalt korraldatud lihthange). Huvitegevusi viiakse läbi kolm korda nädalas kolm tundi päevas. Huvitegevustest saab osa võtta 300 kinnipeetavat.</t>
  </si>
  <si>
    <t>2.4.1.</t>
  </si>
  <si>
    <t>2.4.2.</t>
  </si>
  <si>
    <t>Sotsiaalmaks (huvijuht)</t>
  </si>
  <si>
    <t>Töötuskindlustusmakse (huvijuht)</t>
  </si>
  <si>
    <t>33% huvijuhi brutopalgast (10*33%)</t>
  </si>
  <si>
    <t xml:space="preserve">0,8 % huvijuhi brutopalgast </t>
  </si>
  <si>
    <t>2.6.</t>
  </si>
  <si>
    <t>Huvitegevuse läbiviimiseks mõeldud materjalid</t>
  </si>
  <si>
    <t>Huvijuht kaardistab erinevate huvitegevuste läbiviimiseks vajalikud materjalid ning need soetatakse vastavalt vajadusele. Aastane kulu materjalide peale on 900 eurot.</t>
  </si>
  <si>
    <t>3.1.</t>
  </si>
  <si>
    <t>Kleebised/etiketid/ muu info projekti rahastajate kohta.</t>
  </si>
  <si>
    <t>Projekti rahastamise ja kaasrahastamise kohta trükiste ja kleepiste soetamine.</t>
  </si>
  <si>
    <t xml:space="preserve">Õigusalase nõustaja kütuse kulu hüvitamine (diisel, bensiin) arvestusega, et 1 km hind on 0,25 euro senti. Marsruut saab alguse  KPK-st. Sihtpunkt oleneb millises PPA ametiruumis nõustamist osutatakse. Marsruudi pikkus oleneb sellest, kui kaugel asub teenuseosutamise koht (sihtpunkt) sõidu alustamise algpunktist. </t>
  </si>
  <si>
    <t>Õigusalase nõustaja bruto kuupalk, koosseisuline koht. Täitab taotluses kirjeldatud ülesandeid. Õigusalast nõustamist saab 231 rahvusvahelise kaitse taotlejat.</t>
  </si>
  <si>
    <t>Kinnipidamiskeskuses viiakse läbi lühiajalised inglise keele kursused. Ühel kursusel saab osaleda kuni 10 isikut. Projekti kestel toimub 6 kursust. Kulu arvestatakse ühe isiku kohta.</t>
  </si>
  <si>
    <t>1.2.</t>
  </si>
  <si>
    <t>Nõustamine ja huvitegevuse korraldamine kinnipidamiskeskuses</t>
  </si>
  <si>
    <t>Eelmakse</t>
  </si>
  <si>
    <t>I vahemakse</t>
  </si>
  <si>
    <t>II vahemakse</t>
  </si>
  <si>
    <t>III vahemakse</t>
  </si>
  <si>
    <t>IV vahemakse</t>
  </si>
  <si>
    <t>IV</t>
  </si>
  <si>
    <t>V</t>
  </si>
  <si>
    <t>V vahemakse</t>
  </si>
  <si>
    <t>4.1.1.1</t>
  </si>
  <si>
    <t>4.1.2.1</t>
  </si>
  <si>
    <t>4.1.2.3</t>
  </si>
  <si>
    <t>4.1.2.5</t>
  </si>
  <si>
    <t>4.1.2.7</t>
  </si>
  <si>
    <t>4.1.2.9</t>
  </si>
  <si>
    <t>4.1.1.2</t>
  </si>
  <si>
    <t>4.1.2.2</t>
  </si>
  <si>
    <t>4.1.2.4</t>
  </si>
  <si>
    <t>4.1.2.6</t>
  </si>
  <si>
    <t>4.1.2.8</t>
  </si>
  <si>
    <t>4.1.2.10</t>
  </si>
  <si>
    <t>AMIF2015-17</t>
  </si>
  <si>
    <t>Aruandlusperioodi 01/07/2015 - 31/12/2015 kulud</t>
  </si>
  <si>
    <t>Aruandlusperioodi 01/01/2016-30/06/2016 kulud</t>
  </si>
  <si>
    <t xml:space="preserve">Aruandlusperioodi 01/07/2016-31/12/2016 kulud </t>
  </si>
  <si>
    <t xml:space="preserve">Aruandlusperioodi 01/01/2017-30/06/2017 kulud </t>
  </si>
  <si>
    <t>Aruandlusperioodi 01/07/2017-31/12/2017 kulud</t>
  </si>
  <si>
    <t xml:space="preserve">Aruandlusperioodi 01/01/2018-30/06/2018 kulud </t>
  </si>
  <si>
    <t>Aruandlusperioodi 01/01/2016 - 30/06/2016 kulud</t>
  </si>
  <si>
    <t>Aruandlusperioodi 01/07/2016 - 31/12/2016 kulud</t>
  </si>
  <si>
    <t>Aruandlusperioodi 01/01/2017 - 30/06/2017 kulud</t>
  </si>
  <si>
    <t>Aruandlusperioodi 01/07/2017 - 31/12/2017 kulud</t>
  </si>
  <si>
    <t>Aruandlusperioodi 01/01/2018 - 30/06/2018 kulud</t>
  </si>
  <si>
    <t>Aruandlusperioodi 01/07/2015-31/12/2015 kulud kokku</t>
  </si>
  <si>
    <t>Aruandlusperioodi 01/01/2016-30/06/2016 kulud kokku</t>
  </si>
  <si>
    <t>Aruandlusperioodi 01/07/2016-31/12/2016 kulud kokku</t>
  </si>
  <si>
    <t>Aruandlusperioodi 01/01/2017-30/06/2017 kulud kokku</t>
  </si>
  <si>
    <t>Aruandlusperioodi 01/07/2017-31/12/2017 kulud kokku</t>
  </si>
  <si>
    <t>Aruandlusperioodi 01/01/2018-30/06/2018 kulud kokku</t>
  </si>
  <si>
    <t xml:space="preserve">Sihtrühmaga seotud kulud kokku </t>
  </si>
  <si>
    <t>3.EL avalikustamisega seotud kulud</t>
  </si>
  <si>
    <t xml:space="preserve">EL avalikustamisega seotud kulud kokku </t>
  </si>
  <si>
    <t>2. Sihtrühmaga seotud kulud</t>
  </si>
  <si>
    <t>PPA</t>
  </si>
  <si>
    <t>Palgateatis</t>
  </si>
  <si>
    <t>Juuli 2015</t>
  </si>
  <si>
    <t>September 2015</t>
  </si>
  <si>
    <t>Oktoober 2015</t>
  </si>
  <si>
    <t>November 2015</t>
  </si>
  <si>
    <t>Detsember 2015</t>
  </si>
  <si>
    <t>Palgaravestus leht</t>
  </si>
  <si>
    <t>arve-saateleht</t>
  </si>
  <si>
    <t>15EE43051</t>
  </si>
  <si>
    <t>Huvitegevuse läbiviimiseks vajalikud vahendid.</t>
  </si>
  <si>
    <t>(digitaalselt allkirjastatud)</t>
  </si>
  <si>
    <t>14-8.6/74-1</t>
  </si>
  <si>
    <t>Juuli, august 2015</t>
  </si>
  <si>
    <t>7.08.2015 ja 7.09.2015</t>
  </si>
  <si>
    <t>Projektijuhi netotasu</t>
  </si>
  <si>
    <t>Nõustaja netotasu</t>
  </si>
  <si>
    <t>Huvijuhi netotasu</t>
  </si>
  <si>
    <t>Projektijuhi töötasust kinnipeetud maksud (töötuskindlustus, kogumispension, üksikisiku tulumaks)</t>
  </si>
  <si>
    <t>Huvijuhi tööandja töötuskindlustus</t>
  </si>
  <si>
    <t>Huvijuhi tööandja sotsiaalmaks</t>
  </si>
  <si>
    <t>Huvijuhi töötasust kinnipeetud maksud (töötuskindlustus, kogumispension, üksikisiku tulumaks)</t>
  </si>
  <si>
    <t>Nõustaja tööandja töötuskindlustus</t>
  </si>
  <si>
    <t>Nõustaja tööandja sotsiaalmaks</t>
  </si>
  <si>
    <t>Nõustaja töötasust kinnipeetud maksud (töötuskindlustus, kogumispension, üksikisiku tulumaks)</t>
  </si>
  <si>
    <t>Projektijuht tööandja sotsiaalmaks</t>
  </si>
  <si>
    <t>Projektijuht tööandja töötuskindlustus</t>
  </si>
  <si>
    <t>Projektijuht töötasust kinnipeetud maksud (töötuskindlustus, kogumispension, üksikisiku tulumaks)</t>
  </si>
  <si>
    <t xml:space="preserve"> Projektijuht tööandja sotsiaalmaks</t>
  </si>
  <si>
    <t>Projektijuhi tööandja sotsiaalmaks</t>
  </si>
  <si>
    <t>Projektijuhi tööandja töötuskindlustus</t>
  </si>
  <si>
    <t>Officeday Estonia OÜ</t>
  </si>
  <si>
    <t>16EE17638</t>
  </si>
  <si>
    <t>16EE04199</t>
  </si>
  <si>
    <t>OÜ Keelepisik</t>
  </si>
  <si>
    <t>arve</t>
  </si>
  <si>
    <t>16-57</t>
  </si>
  <si>
    <t>Eesti keele kursused.</t>
  </si>
  <si>
    <t>Jaanuar 2016</t>
  </si>
  <si>
    <t>Veebruar 2016</t>
  </si>
  <si>
    <t>Märts 2016</t>
  </si>
  <si>
    <t>Aprill 2016</t>
  </si>
  <si>
    <t>Mai 2016</t>
  </si>
  <si>
    <t>Juuni 2016</t>
  </si>
  <si>
    <t>Projektijuhi töötaja netotasu</t>
  </si>
  <si>
    <t>Vesivärvid</t>
  </si>
  <si>
    <t>Mobiilne esitlustahvel, tahvlimarkerid, tahvlipaberiplokid</t>
  </si>
  <si>
    <t>Vahemakse taotlus</t>
  </si>
  <si>
    <t>Juuli 2016</t>
  </si>
  <si>
    <t>August 2016</t>
  </si>
  <si>
    <t>September 2016</t>
  </si>
  <si>
    <t>Oktoober 2016</t>
  </si>
  <si>
    <t>November 2016</t>
  </si>
  <si>
    <t>Detsember 2016</t>
  </si>
  <si>
    <t>Projektiekspert OÜ</t>
  </si>
  <si>
    <t>Arve-müügipakkumine</t>
  </si>
  <si>
    <t>K16060005</t>
  </si>
  <si>
    <t>Inglise keele kursus.</t>
  </si>
  <si>
    <t>Arve-saateleht</t>
  </si>
  <si>
    <t>16EE29225</t>
  </si>
  <si>
    <t>SysPrint OÜ</t>
  </si>
  <si>
    <t>arve-leping</t>
  </si>
  <si>
    <t>Vinüülkleebised (EL ja SiM logodega)</t>
  </si>
  <si>
    <t>Arve</t>
  </si>
  <si>
    <t>16-75</t>
  </si>
  <si>
    <t>Eesti keele kursused</t>
  </si>
  <si>
    <t>Galerii-G OÜ</t>
  </si>
  <si>
    <t>Huvitegevuse läbiviimiseks vajalikud vahendid (amuletikivi, naturaalne õli, liivapaber).</t>
  </si>
  <si>
    <t>K16060006</t>
  </si>
  <si>
    <t>17-6</t>
  </si>
  <si>
    <t>Eesti keele kursus.</t>
  </si>
  <si>
    <t>K17060001</t>
  </si>
  <si>
    <t>Apollo Holding OÜ</t>
  </si>
  <si>
    <t>Vaba aja sisustamise vahendid (9 DVD)</t>
  </si>
  <si>
    <t>Sportfever OÜ</t>
  </si>
  <si>
    <t>Vaba aja sisustamise vahendid (2 jalgpalliväravat ja 3 jalgpalli)</t>
  </si>
  <si>
    <t>Jaanuar 2017</t>
  </si>
  <si>
    <t>Töötaja netotasu</t>
  </si>
  <si>
    <t>Töötasust kinnipeetud maksud (töötuskindlustus, kogumispension, üksikisiku tulumaks)</t>
  </si>
  <si>
    <t>Tööandja sotsiaalmaks</t>
  </si>
  <si>
    <t>Tööandja töötuskindlustus</t>
  </si>
  <si>
    <t>Veebruar 2017</t>
  </si>
  <si>
    <t>Märts 2017</t>
  </si>
  <si>
    <t>Aprill 2017</t>
  </si>
  <si>
    <t>Mai 2017</t>
  </si>
  <si>
    <t>Juuni 2017</t>
  </si>
  <si>
    <t>01.07.2015-30.06.2017</t>
  </si>
  <si>
    <t>Käesolevaga, võttes aluseks toetuslepingu punktid 4.1.2.7 ja 4.1.2.8, taotlen AMIF toetuse 16 158,60 euro ja kaasfinantseeringu 5 386,20 euro eraldamist lepingu punktis 4.2 nimetatud kontole.</t>
  </si>
  <si>
    <t>Krista Aas</t>
  </si>
  <si>
    <t>peadirektori asetäitja arenduse alal</t>
  </si>
  <si>
    <t>Nõustaja haiguse hüvitamine.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</si>
</sst>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sz val="10"/>
      <color rgb="FF000000"/>
      <name val="Arial"/>
      <family val="2"/>
      <charset val="186"/>
    </font>
    <font>
      <b/>
      <sz val="11"/>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12" fillId="0" borderId="0"/>
  </cellStyleXfs>
  <cellXfs count="215">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2" fillId="0" borderId="0" xfId="0" applyFont="1" applyBorder="1" applyProtection="1">
      <protection hidden="1"/>
    </xf>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0" fillId="0" borderId="0" xfId="0" applyFont="1"/>
    <xf numFmtId="0" fontId="10" fillId="0" borderId="0" xfId="0" applyFont="1" applyProtection="1">
      <protection hidden="1"/>
    </xf>
    <xf numFmtId="0" fontId="11" fillId="0" borderId="0" xfId="0" applyFont="1" applyFill="1"/>
    <xf numFmtId="0" fontId="2" fillId="0" borderId="1" xfId="0" applyFont="1" applyBorder="1" applyAlignment="1" applyProtection="1">
      <alignment wrapText="1"/>
      <protection hidden="1"/>
    </xf>
    <xf numFmtId="0" fontId="3" fillId="0" borderId="0" xfId="0" applyFont="1" applyBorder="1" applyAlignment="1" applyProtection="1">
      <alignment wrapText="1"/>
      <protection locked="0" hidden="1"/>
    </xf>
    <xf numFmtId="0" fontId="2" fillId="0" borderId="1" xfId="0" applyFont="1" applyBorder="1" applyAlignment="1" applyProtection="1">
      <alignment wrapText="1"/>
      <protection locked="0" hidden="1"/>
    </xf>
    <xf numFmtId="0" fontId="2" fillId="0" borderId="0" xfId="0" applyFont="1" applyAlignment="1" applyProtection="1">
      <alignment wrapText="1"/>
      <protection locked="0" hidden="1"/>
    </xf>
    <xf numFmtId="0" fontId="10" fillId="0" borderId="1" xfId="0" applyFont="1" applyBorder="1" applyProtection="1">
      <protection locked="0" hidden="1"/>
    </xf>
    <xf numFmtId="0" fontId="10" fillId="0" borderId="1" xfId="0" applyFont="1" applyBorder="1" applyAlignment="1" applyProtection="1">
      <alignment wrapText="1"/>
      <protection locked="0" hidden="1"/>
    </xf>
    <xf numFmtId="0" fontId="2" fillId="0" borderId="1" xfId="0" applyFont="1" applyBorder="1" applyAlignment="1" applyProtection="1">
      <alignment horizontal="left" wrapText="1"/>
      <protection locked="0" hidden="1"/>
    </xf>
    <xf numFmtId="4" fontId="10" fillId="0" borderId="1" xfId="0" applyNumberFormat="1" applyFont="1" applyBorder="1" applyProtection="1">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3" xfId="0" applyFont="1" applyFill="1" applyBorder="1" applyAlignment="1" applyProtection="1">
      <alignment horizontal="center"/>
      <protection hidden="1"/>
    </xf>
    <xf numFmtId="14" fontId="2" fillId="0" borderId="0" xfId="0" applyNumberFormat="1" applyFont="1" applyBorder="1" applyAlignment="1" applyProtection="1">
      <alignment horizontal="left"/>
      <protection locked="0" hidden="1"/>
    </xf>
    <xf numFmtId="9" fontId="3" fillId="2" borderId="1" xfId="0" applyNumberFormat="1" applyFont="1" applyFill="1" applyBorder="1" applyAlignment="1" applyProtection="1">
      <alignment horizontal="left" wrapText="1"/>
      <protection hidden="1"/>
    </xf>
    <xf numFmtId="9" fontId="3" fillId="2" borderId="1"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left" wrapText="1"/>
      <protection hidden="1"/>
    </xf>
    <xf numFmtId="9" fontId="3" fillId="2" borderId="6" xfId="0" applyNumberFormat="1" applyFont="1" applyFill="1" applyBorder="1" applyAlignment="1" applyProtection="1">
      <alignment horizontal="center" vertical="center"/>
      <protection hidden="1"/>
    </xf>
    <xf numFmtId="4" fontId="2" fillId="0" borderId="1" xfId="0" applyNumberFormat="1" applyFont="1" applyFill="1" applyBorder="1" applyProtection="1">
      <protection hidden="1"/>
    </xf>
    <xf numFmtId="4" fontId="3" fillId="2" borderId="1" xfId="0" applyNumberFormat="1" applyFont="1" applyFill="1" applyBorder="1" applyProtection="1">
      <protection locked="0" hidden="1"/>
    </xf>
    <xf numFmtId="4" fontId="0" fillId="0" borderId="0" xfId="0" applyNumberFormat="1"/>
    <xf numFmtId="0" fontId="2" fillId="0" borderId="0" xfId="0" applyFont="1" applyAlignment="1">
      <alignment wrapText="1"/>
    </xf>
    <xf numFmtId="2" fontId="2" fillId="0" borderId="1" xfId="0" applyNumberFormat="1" applyFont="1" applyFill="1" applyBorder="1" applyAlignment="1">
      <alignment vertical="center" wrapText="1"/>
    </xf>
    <xf numFmtId="0" fontId="10" fillId="0" borderId="0" xfId="0" applyFont="1" applyProtection="1">
      <protection locked="0" hidden="1"/>
    </xf>
    <xf numFmtId="49" fontId="2" fillId="0" borderId="1" xfId="0" applyNumberFormat="1" applyFont="1" applyBorder="1" applyProtection="1">
      <protection locked="0" hidden="1"/>
    </xf>
    <xf numFmtId="14" fontId="2" fillId="0" borderId="1" xfId="0" applyNumberFormat="1" applyFont="1" applyBorder="1" applyAlignment="1" applyProtection="1">
      <alignment wrapText="1"/>
      <protection locked="0" hidden="1"/>
    </xf>
    <xf numFmtId="0" fontId="2" fillId="7" borderId="1" xfId="0" applyFont="1" applyFill="1" applyBorder="1" applyProtection="1">
      <protection locked="0" hidden="1"/>
    </xf>
    <xf numFmtId="49" fontId="2" fillId="7" borderId="1" xfId="0" applyNumberFormat="1" applyFont="1" applyFill="1" applyBorder="1" applyProtection="1">
      <protection locked="0" hidden="1"/>
    </xf>
    <xf numFmtId="14" fontId="2" fillId="7" borderId="1" xfId="0" applyNumberFormat="1" applyFont="1" applyFill="1" applyBorder="1" applyAlignment="1" applyProtection="1">
      <alignment wrapText="1"/>
      <protection locked="0" hidden="1"/>
    </xf>
    <xf numFmtId="14" fontId="2" fillId="7" borderId="1" xfId="0" applyNumberFormat="1" applyFont="1" applyFill="1" applyBorder="1" applyProtection="1">
      <protection locked="0" hidden="1"/>
    </xf>
    <xf numFmtId="0" fontId="2" fillId="7" borderId="1" xfId="0" applyFont="1" applyFill="1" applyBorder="1" applyAlignment="1" applyProtection="1">
      <alignment wrapText="1"/>
      <protection locked="0" hidden="1"/>
    </xf>
    <xf numFmtId="4" fontId="2" fillId="7" borderId="1" xfId="0" applyNumberFormat="1" applyFont="1" applyFill="1" applyBorder="1" applyProtection="1">
      <protection locked="0" hidden="1"/>
    </xf>
    <xf numFmtId="0" fontId="2" fillId="7" borderId="4" xfId="0" applyFont="1" applyFill="1" applyBorder="1" applyAlignment="1" applyProtection="1">
      <alignment wrapText="1"/>
      <protection locked="0" hidden="1"/>
    </xf>
    <xf numFmtId="14" fontId="2" fillId="0" borderId="5" xfId="0" applyNumberFormat="1" applyFont="1" applyBorder="1" applyProtection="1">
      <protection locked="0" hidden="1"/>
    </xf>
    <xf numFmtId="14" fontId="2" fillId="7" borderId="5" xfId="0" applyNumberFormat="1" applyFont="1" applyFill="1" applyBorder="1" applyProtection="1">
      <protection locked="0" hidden="1"/>
    </xf>
    <xf numFmtId="49" fontId="2" fillId="0" borderId="1" xfId="0" applyNumberFormat="1" applyFont="1" applyBorder="1" applyAlignment="1" applyProtection="1">
      <alignment horizontal="left" wrapText="1"/>
      <protection locked="0" hidden="1"/>
    </xf>
    <xf numFmtId="0" fontId="5" fillId="0" borderId="0" xfId="0" applyFont="1"/>
    <xf numFmtId="14" fontId="2" fillId="0" borderId="1" xfId="0" applyNumberFormat="1" applyFont="1" applyFill="1" applyBorder="1" applyProtection="1">
      <protection hidden="1"/>
    </xf>
    <xf numFmtId="0" fontId="2" fillId="0" borderId="5" xfId="0" applyFont="1" applyBorder="1" applyProtection="1">
      <protection locked="0" hidden="1"/>
    </xf>
    <xf numFmtId="0" fontId="2" fillId="7" borderId="5" xfId="0" applyFont="1" applyFill="1" applyBorder="1" applyAlignment="1" applyProtection="1">
      <alignment wrapText="1"/>
      <protection locked="0" hidden="1"/>
    </xf>
    <xf numFmtId="4" fontId="2" fillId="0" borderId="5" xfId="0" applyNumberFormat="1" applyFont="1" applyBorder="1" applyProtection="1">
      <protection locked="0" hidden="1"/>
    </xf>
    <xf numFmtId="0" fontId="2" fillId="0" borderId="6" xfId="0" applyFont="1" applyBorder="1" applyProtection="1">
      <protection locked="0" hidden="1"/>
    </xf>
    <xf numFmtId="14" fontId="2" fillId="0" borderId="6" xfId="0" applyNumberFormat="1" applyFont="1" applyBorder="1" applyProtection="1">
      <protection locked="0" hidden="1"/>
    </xf>
    <xf numFmtId="0" fontId="2" fillId="0" borderId="6" xfId="0" applyFont="1" applyBorder="1" applyAlignment="1" applyProtection="1">
      <alignment wrapText="1"/>
      <protection locked="0" hidden="1"/>
    </xf>
    <xf numFmtId="4" fontId="2" fillId="0" borderId="6" xfId="0" applyNumberFormat="1" applyFont="1" applyBorder="1" applyProtection="1">
      <protection locked="0" hidden="1"/>
    </xf>
    <xf numFmtId="4" fontId="13" fillId="4" borderId="1" xfId="0" applyNumberFormat="1" applyFont="1" applyFill="1" applyBorder="1"/>
    <xf numFmtId="4" fontId="13" fillId="3" borderId="1" xfId="0" applyNumberFormat="1" applyFont="1" applyFill="1" applyBorder="1"/>
    <xf numFmtId="49" fontId="2" fillId="0" borderId="1" xfId="0" applyNumberFormat="1" applyFont="1" applyBorder="1" applyAlignment="1" applyProtection="1">
      <alignment wrapText="1"/>
      <protection locked="0" hidden="1"/>
    </xf>
    <xf numFmtId="14" fontId="2" fillId="0" borderId="1" xfId="0" applyNumberFormat="1" applyFont="1" applyFill="1" applyBorder="1" applyProtection="1">
      <protection locked="0" hidden="1"/>
    </xf>
    <xf numFmtId="4" fontId="2" fillId="0" borderId="1" xfId="0" applyNumberFormat="1" applyFont="1" applyFill="1" applyBorder="1" applyProtection="1">
      <protection locked="0" hidden="1"/>
    </xf>
    <xf numFmtId="0" fontId="2" fillId="0" borderId="1" xfId="0" applyFont="1" applyFill="1" applyBorder="1" applyProtection="1">
      <protection locked="0" hidden="1"/>
    </xf>
    <xf numFmtId="49" fontId="2" fillId="0" borderId="1" xfId="0" applyNumberFormat="1" applyFont="1" applyFill="1" applyBorder="1" applyProtection="1">
      <protection locked="0" hidden="1"/>
    </xf>
    <xf numFmtId="0" fontId="2" fillId="0" borderId="1" xfId="0" applyFont="1" applyFill="1" applyBorder="1" applyAlignment="1" applyProtection="1">
      <alignment wrapText="1"/>
      <protection locked="0"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cellXfs>
  <cellStyles count="3">
    <cellStyle name="Hüperlink" xfId="1" builtinId="8"/>
    <cellStyle name="Normaallaad" xfId="0" builtinId="0"/>
    <cellStyle name="Normal 2" xfId="2"/>
  </cellStyles>
  <dxfs count="42">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3</xdr:row>
      <xdr:rowOff>169333</xdr:rowOff>
    </xdr:from>
    <xdr:to>
      <xdr:col>4</xdr:col>
      <xdr:colOff>293867</xdr:colOff>
      <xdr:row>8</xdr:row>
      <xdr:rowOff>1868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3333" y="772583"/>
          <a:ext cx="1235784" cy="837952"/>
        </a:xfrm>
        <a:prstGeom prst="rect">
          <a:avLst/>
        </a:prstGeom>
      </xdr:spPr>
    </xdr:pic>
    <xdr:clientData/>
  </xdr:twoCellAnchor>
  <xdr:twoCellAnchor editAs="oneCell">
    <xdr:from>
      <xdr:col>4</xdr:col>
      <xdr:colOff>677332</xdr:colOff>
      <xdr:row>4</xdr:row>
      <xdr:rowOff>2489</xdr:rowOff>
    </xdr:from>
    <xdr:to>
      <xdr:col>6</xdr:col>
      <xdr:colOff>117037</xdr:colOff>
      <xdr:row>8</xdr:row>
      <xdr:rowOff>6199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92582" y="806822"/>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104775</xdr:colOff>
      <xdr:row>3</xdr:row>
      <xdr:rowOff>0</xdr:rowOff>
    </xdr:from>
    <xdr:to>
      <xdr:col>13</xdr:col>
      <xdr:colOff>188841</xdr:colOff>
      <xdr:row>6</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600075"/>
          <a:ext cx="1208016" cy="771525"/>
        </a:xfrm>
        <a:prstGeom prst="rect">
          <a:avLst/>
        </a:prstGeom>
      </xdr:spPr>
    </xdr:pic>
    <xdr:clientData/>
  </xdr:twoCellAnchor>
  <xdr:twoCellAnchor editAs="oneCell">
    <xdr:from>
      <xdr:col>10</xdr:col>
      <xdr:colOff>342900</xdr:colOff>
      <xdr:row>3</xdr:row>
      <xdr:rowOff>38100</xdr:rowOff>
    </xdr:from>
    <xdr:to>
      <xdr:col>11</xdr:col>
      <xdr:colOff>657224</xdr:colOff>
      <xdr:row>7</xdr:row>
      <xdr:rowOff>9628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01550" y="638175"/>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342900</xdr:colOff>
      <xdr:row>2</xdr:row>
      <xdr:rowOff>66676</xdr:rowOff>
    </xdr:from>
    <xdr:to>
      <xdr:col>8</xdr:col>
      <xdr:colOff>733424</xdr:colOff>
      <xdr:row>6</xdr:row>
      <xdr:rowOff>38204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650" y="466726"/>
          <a:ext cx="1600199" cy="771628"/>
        </a:xfrm>
        <a:prstGeom prst="rect">
          <a:avLst/>
        </a:prstGeom>
      </xdr:spPr>
    </xdr:pic>
    <xdr:clientData/>
  </xdr:twoCellAnchor>
  <xdr:twoCellAnchor editAs="oneCell">
    <xdr:from>
      <xdr:col>9</xdr:col>
      <xdr:colOff>314325</xdr:colOff>
      <xdr:row>2</xdr:row>
      <xdr:rowOff>66675</xdr:rowOff>
    </xdr:from>
    <xdr:to>
      <xdr:col>10</xdr:col>
      <xdr:colOff>360291</xdr:colOff>
      <xdr:row>6</xdr:row>
      <xdr:rowOff>38100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6425" y="466725"/>
          <a:ext cx="1255641" cy="771525"/>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topLeftCell="A61" zoomScale="90" zoomScaleNormal="90" workbookViewId="0">
      <selection activeCell="F51" sqref="F51"/>
    </sheetView>
  </sheetViews>
  <sheetFormatPr defaultRowHeight="15.75" x14ac:dyDescent="0.25"/>
  <cols>
    <col min="1" max="1" width="30" style="24" customWidth="1"/>
    <col min="2" max="2" width="42.7109375" style="24" customWidth="1"/>
    <col min="3" max="3" width="25" style="24" customWidth="1"/>
    <col min="4" max="4" width="18" style="24" customWidth="1"/>
    <col min="5" max="5" width="12.28515625" style="24" bestFit="1" customWidth="1"/>
    <col min="6" max="6" width="21.28515625" style="24" customWidth="1"/>
    <col min="7" max="7" width="11.28515625" style="24" customWidth="1"/>
    <col min="8" max="8" width="25.7109375" style="24" customWidth="1"/>
    <col min="9" max="256" width="9.140625" style="24"/>
    <col min="257" max="257" width="32.140625" style="24" bestFit="1" customWidth="1"/>
    <col min="258" max="258" width="21.42578125" style="24" bestFit="1" customWidth="1"/>
    <col min="259" max="259" width="11.5703125" style="24" bestFit="1" customWidth="1"/>
    <col min="260" max="260" width="12.28515625" style="24" bestFit="1" customWidth="1"/>
    <col min="261" max="261" width="10.5703125" style="24" bestFit="1" customWidth="1"/>
    <col min="262" max="263" width="9.140625" style="24"/>
    <col min="264" max="264" width="15.85546875" style="24" customWidth="1"/>
    <col min="265" max="512" width="9.140625" style="24"/>
    <col min="513" max="513" width="32.140625" style="24" bestFit="1" customWidth="1"/>
    <col min="514" max="514" width="21.42578125" style="24" bestFit="1" customWidth="1"/>
    <col min="515" max="515" width="11.5703125" style="24" bestFit="1" customWidth="1"/>
    <col min="516" max="516" width="12.28515625" style="24" bestFit="1" customWidth="1"/>
    <col min="517" max="517" width="10.5703125" style="24" bestFit="1" customWidth="1"/>
    <col min="518" max="519" width="9.140625" style="24"/>
    <col min="520" max="520" width="15.85546875" style="24" customWidth="1"/>
    <col min="521" max="768" width="9.140625" style="24"/>
    <col min="769" max="769" width="32.140625" style="24" bestFit="1" customWidth="1"/>
    <col min="770" max="770" width="21.42578125" style="24" bestFit="1" customWidth="1"/>
    <col min="771" max="771" width="11.5703125" style="24" bestFit="1" customWidth="1"/>
    <col min="772" max="772" width="12.28515625" style="24" bestFit="1" customWidth="1"/>
    <col min="773" max="773" width="10.5703125" style="24" bestFit="1" customWidth="1"/>
    <col min="774" max="775" width="9.140625" style="24"/>
    <col min="776" max="776" width="15.85546875" style="24" customWidth="1"/>
    <col min="777" max="1024" width="9.140625" style="24"/>
    <col min="1025" max="1025" width="32.140625" style="24" bestFit="1" customWidth="1"/>
    <col min="1026" max="1026" width="21.42578125" style="24" bestFit="1" customWidth="1"/>
    <col min="1027" max="1027" width="11.5703125" style="24" bestFit="1" customWidth="1"/>
    <col min="1028" max="1028" width="12.28515625" style="24" bestFit="1" customWidth="1"/>
    <col min="1029" max="1029" width="10.5703125" style="24" bestFit="1" customWidth="1"/>
    <col min="1030" max="1031" width="9.140625" style="24"/>
    <col min="1032" max="1032" width="15.85546875" style="24" customWidth="1"/>
    <col min="1033" max="1280" width="9.140625" style="24"/>
    <col min="1281" max="1281" width="32.140625" style="24" bestFit="1" customWidth="1"/>
    <col min="1282" max="1282" width="21.42578125" style="24" bestFit="1" customWidth="1"/>
    <col min="1283" max="1283" width="11.5703125" style="24" bestFit="1" customWidth="1"/>
    <col min="1284" max="1284" width="12.28515625" style="24" bestFit="1" customWidth="1"/>
    <col min="1285" max="1285" width="10.5703125" style="24" bestFit="1" customWidth="1"/>
    <col min="1286" max="1287" width="9.140625" style="24"/>
    <col min="1288" max="1288" width="15.85546875" style="24" customWidth="1"/>
    <col min="1289" max="1536" width="9.140625" style="24"/>
    <col min="1537" max="1537" width="32.140625" style="24" bestFit="1" customWidth="1"/>
    <col min="1538" max="1538" width="21.42578125" style="24" bestFit="1" customWidth="1"/>
    <col min="1539" max="1539" width="11.5703125" style="24" bestFit="1" customWidth="1"/>
    <col min="1540" max="1540" width="12.28515625" style="24" bestFit="1" customWidth="1"/>
    <col min="1541" max="1541" width="10.5703125" style="24" bestFit="1" customWidth="1"/>
    <col min="1542" max="1543" width="9.140625" style="24"/>
    <col min="1544" max="1544" width="15.85546875" style="24" customWidth="1"/>
    <col min="1545" max="1792" width="9.140625" style="24"/>
    <col min="1793" max="1793" width="32.140625" style="24" bestFit="1" customWidth="1"/>
    <col min="1794" max="1794" width="21.42578125" style="24" bestFit="1" customWidth="1"/>
    <col min="1795" max="1795" width="11.5703125" style="24" bestFit="1" customWidth="1"/>
    <col min="1796" max="1796" width="12.28515625" style="24" bestFit="1" customWidth="1"/>
    <col min="1797" max="1797" width="10.5703125" style="24" bestFit="1" customWidth="1"/>
    <col min="1798" max="1799" width="9.140625" style="24"/>
    <col min="1800" max="1800" width="15.85546875" style="24" customWidth="1"/>
    <col min="1801" max="2048" width="9.140625" style="24"/>
    <col min="2049" max="2049" width="32.140625" style="24" bestFit="1" customWidth="1"/>
    <col min="2050" max="2050" width="21.42578125" style="24" bestFit="1" customWidth="1"/>
    <col min="2051" max="2051" width="11.5703125" style="24" bestFit="1" customWidth="1"/>
    <col min="2052" max="2052" width="12.28515625" style="24" bestFit="1" customWidth="1"/>
    <col min="2053" max="2053" width="10.5703125" style="24" bestFit="1" customWidth="1"/>
    <col min="2054" max="2055" width="9.140625" style="24"/>
    <col min="2056" max="2056" width="15.85546875" style="24" customWidth="1"/>
    <col min="2057" max="2304" width="9.140625" style="24"/>
    <col min="2305" max="2305" width="32.140625" style="24" bestFit="1" customWidth="1"/>
    <col min="2306" max="2306" width="21.42578125" style="24" bestFit="1" customWidth="1"/>
    <col min="2307" max="2307" width="11.5703125" style="24" bestFit="1" customWidth="1"/>
    <col min="2308" max="2308" width="12.28515625" style="24" bestFit="1" customWidth="1"/>
    <col min="2309" max="2309" width="10.5703125" style="24" bestFit="1" customWidth="1"/>
    <col min="2310" max="2311" width="9.140625" style="24"/>
    <col min="2312" max="2312" width="15.85546875" style="24" customWidth="1"/>
    <col min="2313" max="2560" width="9.140625" style="24"/>
    <col min="2561" max="2561" width="32.140625" style="24" bestFit="1" customWidth="1"/>
    <col min="2562" max="2562" width="21.42578125" style="24" bestFit="1" customWidth="1"/>
    <col min="2563" max="2563" width="11.5703125" style="24" bestFit="1" customWidth="1"/>
    <col min="2564" max="2564" width="12.28515625" style="24" bestFit="1" customWidth="1"/>
    <col min="2565" max="2565" width="10.5703125" style="24" bestFit="1" customWidth="1"/>
    <col min="2566" max="2567" width="9.140625" style="24"/>
    <col min="2568" max="2568" width="15.85546875" style="24" customWidth="1"/>
    <col min="2569" max="2816" width="9.140625" style="24"/>
    <col min="2817" max="2817" width="32.140625" style="24" bestFit="1" customWidth="1"/>
    <col min="2818" max="2818" width="21.42578125" style="24" bestFit="1" customWidth="1"/>
    <col min="2819" max="2819" width="11.5703125" style="24" bestFit="1" customWidth="1"/>
    <col min="2820" max="2820" width="12.28515625" style="24" bestFit="1" customWidth="1"/>
    <col min="2821" max="2821" width="10.5703125" style="24" bestFit="1" customWidth="1"/>
    <col min="2822" max="2823" width="9.140625" style="24"/>
    <col min="2824" max="2824" width="15.85546875" style="24" customWidth="1"/>
    <col min="2825" max="3072" width="9.140625" style="24"/>
    <col min="3073" max="3073" width="32.140625" style="24" bestFit="1" customWidth="1"/>
    <col min="3074" max="3074" width="21.42578125" style="24" bestFit="1" customWidth="1"/>
    <col min="3075" max="3075" width="11.5703125" style="24" bestFit="1" customWidth="1"/>
    <col min="3076" max="3076" width="12.28515625" style="24" bestFit="1" customWidth="1"/>
    <col min="3077" max="3077" width="10.5703125" style="24" bestFit="1" customWidth="1"/>
    <col min="3078" max="3079" width="9.140625" style="24"/>
    <col min="3080" max="3080" width="15.85546875" style="24" customWidth="1"/>
    <col min="3081" max="3328" width="9.140625" style="24"/>
    <col min="3329" max="3329" width="32.140625" style="24" bestFit="1" customWidth="1"/>
    <col min="3330" max="3330" width="21.42578125" style="24" bestFit="1" customWidth="1"/>
    <col min="3331" max="3331" width="11.5703125" style="24" bestFit="1" customWidth="1"/>
    <col min="3332" max="3332" width="12.28515625" style="24" bestFit="1" customWidth="1"/>
    <col min="3333" max="3333" width="10.5703125" style="24" bestFit="1" customWidth="1"/>
    <col min="3334" max="3335" width="9.140625" style="24"/>
    <col min="3336" max="3336" width="15.85546875" style="24" customWidth="1"/>
    <col min="3337" max="3584" width="9.140625" style="24"/>
    <col min="3585" max="3585" width="32.140625" style="24" bestFit="1" customWidth="1"/>
    <col min="3586" max="3586" width="21.42578125" style="24" bestFit="1" customWidth="1"/>
    <col min="3587" max="3587" width="11.5703125" style="24" bestFit="1" customWidth="1"/>
    <col min="3588" max="3588" width="12.28515625" style="24" bestFit="1" customWidth="1"/>
    <col min="3589" max="3589" width="10.5703125" style="24" bestFit="1" customWidth="1"/>
    <col min="3590" max="3591" width="9.140625" style="24"/>
    <col min="3592" max="3592" width="15.85546875" style="24" customWidth="1"/>
    <col min="3593" max="3840" width="9.140625" style="24"/>
    <col min="3841" max="3841" width="32.140625" style="24" bestFit="1" customWidth="1"/>
    <col min="3842" max="3842" width="21.42578125" style="24" bestFit="1" customWidth="1"/>
    <col min="3843" max="3843" width="11.5703125" style="24" bestFit="1" customWidth="1"/>
    <col min="3844" max="3844" width="12.28515625" style="24" bestFit="1" customWidth="1"/>
    <col min="3845" max="3845" width="10.5703125" style="24" bestFit="1" customWidth="1"/>
    <col min="3846" max="3847" width="9.140625" style="24"/>
    <col min="3848" max="3848" width="15.85546875" style="24" customWidth="1"/>
    <col min="3849" max="4096" width="9.140625" style="24"/>
    <col min="4097" max="4097" width="32.140625" style="24" bestFit="1" customWidth="1"/>
    <col min="4098" max="4098" width="21.42578125" style="24" bestFit="1" customWidth="1"/>
    <col min="4099" max="4099" width="11.5703125" style="24" bestFit="1" customWidth="1"/>
    <col min="4100" max="4100" width="12.28515625" style="24" bestFit="1" customWidth="1"/>
    <col min="4101" max="4101" width="10.5703125" style="24" bestFit="1" customWidth="1"/>
    <col min="4102" max="4103" width="9.140625" style="24"/>
    <col min="4104" max="4104" width="15.85546875" style="24" customWidth="1"/>
    <col min="4105" max="4352" width="9.140625" style="24"/>
    <col min="4353" max="4353" width="32.140625" style="24" bestFit="1" customWidth="1"/>
    <col min="4354" max="4354" width="21.42578125" style="24" bestFit="1" customWidth="1"/>
    <col min="4355" max="4355" width="11.5703125" style="24" bestFit="1" customWidth="1"/>
    <col min="4356" max="4356" width="12.28515625" style="24" bestFit="1" customWidth="1"/>
    <col min="4357" max="4357" width="10.5703125" style="24" bestFit="1" customWidth="1"/>
    <col min="4358" max="4359" width="9.140625" style="24"/>
    <col min="4360" max="4360" width="15.85546875" style="24" customWidth="1"/>
    <col min="4361" max="4608" width="9.140625" style="24"/>
    <col min="4609" max="4609" width="32.140625" style="24" bestFit="1" customWidth="1"/>
    <col min="4610" max="4610" width="21.42578125" style="24" bestFit="1" customWidth="1"/>
    <col min="4611" max="4611" width="11.5703125" style="24" bestFit="1" customWidth="1"/>
    <col min="4612" max="4612" width="12.28515625" style="24" bestFit="1" customWidth="1"/>
    <col min="4613" max="4613" width="10.5703125" style="24" bestFit="1" customWidth="1"/>
    <col min="4614" max="4615" width="9.140625" style="24"/>
    <col min="4616" max="4616" width="15.85546875" style="24" customWidth="1"/>
    <col min="4617" max="4864" width="9.140625" style="24"/>
    <col min="4865" max="4865" width="32.140625" style="24" bestFit="1" customWidth="1"/>
    <col min="4866" max="4866" width="21.42578125" style="24" bestFit="1" customWidth="1"/>
    <col min="4867" max="4867" width="11.5703125" style="24" bestFit="1" customWidth="1"/>
    <col min="4868" max="4868" width="12.28515625" style="24" bestFit="1" customWidth="1"/>
    <col min="4869" max="4869" width="10.5703125" style="24" bestFit="1" customWidth="1"/>
    <col min="4870" max="4871" width="9.140625" style="24"/>
    <col min="4872" max="4872" width="15.85546875" style="24" customWidth="1"/>
    <col min="4873" max="5120" width="9.140625" style="24"/>
    <col min="5121" max="5121" width="32.140625" style="24" bestFit="1" customWidth="1"/>
    <col min="5122" max="5122" width="21.42578125" style="24" bestFit="1" customWidth="1"/>
    <col min="5123" max="5123" width="11.5703125" style="24" bestFit="1" customWidth="1"/>
    <col min="5124" max="5124" width="12.28515625" style="24" bestFit="1" customWidth="1"/>
    <col min="5125" max="5125" width="10.5703125" style="24" bestFit="1" customWidth="1"/>
    <col min="5126" max="5127" width="9.140625" style="24"/>
    <col min="5128" max="5128" width="15.85546875" style="24" customWidth="1"/>
    <col min="5129" max="5376" width="9.140625" style="24"/>
    <col min="5377" max="5377" width="32.140625" style="24" bestFit="1" customWidth="1"/>
    <col min="5378" max="5378" width="21.42578125" style="24" bestFit="1" customWidth="1"/>
    <col min="5379" max="5379" width="11.5703125" style="24" bestFit="1" customWidth="1"/>
    <col min="5380" max="5380" width="12.28515625" style="24" bestFit="1" customWidth="1"/>
    <col min="5381" max="5381" width="10.5703125" style="24" bestFit="1" customWidth="1"/>
    <col min="5382" max="5383" width="9.140625" style="24"/>
    <col min="5384" max="5384" width="15.85546875" style="24" customWidth="1"/>
    <col min="5385" max="5632" width="9.140625" style="24"/>
    <col min="5633" max="5633" width="32.140625" style="24" bestFit="1" customWidth="1"/>
    <col min="5634" max="5634" width="21.42578125" style="24" bestFit="1" customWidth="1"/>
    <col min="5635" max="5635" width="11.5703125" style="24" bestFit="1" customWidth="1"/>
    <col min="5636" max="5636" width="12.28515625" style="24" bestFit="1" customWidth="1"/>
    <col min="5637" max="5637" width="10.5703125" style="24" bestFit="1" customWidth="1"/>
    <col min="5638" max="5639" width="9.140625" style="24"/>
    <col min="5640" max="5640" width="15.85546875" style="24" customWidth="1"/>
    <col min="5641" max="5888" width="9.140625" style="24"/>
    <col min="5889" max="5889" width="32.140625" style="24" bestFit="1" customWidth="1"/>
    <col min="5890" max="5890" width="21.42578125" style="24" bestFit="1" customWidth="1"/>
    <col min="5891" max="5891" width="11.5703125" style="24" bestFit="1" customWidth="1"/>
    <col min="5892" max="5892" width="12.28515625" style="24" bestFit="1" customWidth="1"/>
    <col min="5893" max="5893" width="10.5703125" style="24" bestFit="1" customWidth="1"/>
    <col min="5894" max="5895" width="9.140625" style="24"/>
    <col min="5896" max="5896" width="15.85546875" style="24" customWidth="1"/>
    <col min="5897" max="6144" width="9.140625" style="24"/>
    <col min="6145" max="6145" width="32.140625" style="24" bestFit="1" customWidth="1"/>
    <col min="6146" max="6146" width="21.42578125" style="24" bestFit="1" customWidth="1"/>
    <col min="6147" max="6147" width="11.5703125" style="24" bestFit="1" customWidth="1"/>
    <col min="6148" max="6148" width="12.28515625" style="24" bestFit="1" customWidth="1"/>
    <col min="6149" max="6149" width="10.5703125" style="24" bestFit="1" customWidth="1"/>
    <col min="6150" max="6151" width="9.140625" style="24"/>
    <col min="6152" max="6152" width="15.85546875" style="24" customWidth="1"/>
    <col min="6153" max="6400" width="9.140625" style="24"/>
    <col min="6401" max="6401" width="32.140625" style="24" bestFit="1" customWidth="1"/>
    <col min="6402" max="6402" width="21.42578125" style="24" bestFit="1" customWidth="1"/>
    <col min="6403" max="6403" width="11.5703125" style="24" bestFit="1" customWidth="1"/>
    <col min="6404" max="6404" width="12.28515625" style="24" bestFit="1" customWidth="1"/>
    <col min="6405" max="6405" width="10.5703125" style="24" bestFit="1" customWidth="1"/>
    <col min="6406" max="6407" width="9.140625" style="24"/>
    <col min="6408" max="6408" width="15.85546875" style="24" customWidth="1"/>
    <col min="6409" max="6656" width="9.140625" style="24"/>
    <col min="6657" max="6657" width="32.140625" style="24" bestFit="1" customWidth="1"/>
    <col min="6658" max="6658" width="21.42578125" style="24" bestFit="1" customWidth="1"/>
    <col min="6659" max="6659" width="11.5703125" style="24" bestFit="1" customWidth="1"/>
    <col min="6660" max="6660" width="12.28515625" style="24" bestFit="1" customWidth="1"/>
    <col min="6661" max="6661" width="10.5703125" style="24" bestFit="1" customWidth="1"/>
    <col min="6662" max="6663" width="9.140625" style="24"/>
    <col min="6664" max="6664" width="15.85546875" style="24" customWidth="1"/>
    <col min="6665" max="6912" width="9.140625" style="24"/>
    <col min="6913" max="6913" width="32.140625" style="24" bestFit="1" customWidth="1"/>
    <col min="6914" max="6914" width="21.42578125" style="24" bestFit="1" customWidth="1"/>
    <col min="6915" max="6915" width="11.5703125" style="24" bestFit="1" customWidth="1"/>
    <col min="6916" max="6916" width="12.28515625" style="24" bestFit="1" customWidth="1"/>
    <col min="6917" max="6917" width="10.5703125" style="24" bestFit="1" customWidth="1"/>
    <col min="6918" max="6919" width="9.140625" style="24"/>
    <col min="6920" max="6920" width="15.85546875" style="24" customWidth="1"/>
    <col min="6921" max="7168" width="9.140625" style="24"/>
    <col min="7169" max="7169" width="32.140625" style="24" bestFit="1" customWidth="1"/>
    <col min="7170" max="7170" width="21.42578125" style="24" bestFit="1" customWidth="1"/>
    <col min="7171" max="7171" width="11.5703125" style="24" bestFit="1" customWidth="1"/>
    <col min="7172" max="7172" width="12.28515625" style="24" bestFit="1" customWidth="1"/>
    <col min="7173" max="7173" width="10.5703125" style="24" bestFit="1" customWidth="1"/>
    <col min="7174" max="7175" width="9.140625" style="24"/>
    <col min="7176" max="7176" width="15.85546875" style="24" customWidth="1"/>
    <col min="7177" max="7424" width="9.140625" style="24"/>
    <col min="7425" max="7425" width="32.140625" style="24" bestFit="1" customWidth="1"/>
    <col min="7426" max="7426" width="21.42578125" style="24" bestFit="1" customWidth="1"/>
    <col min="7427" max="7427" width="11.5703125" style="24" bestFit="1" customWidth="1"/>
    <col min="7428" max="7428" width="12.28515625" style="24" bestFit="1" customWidth="1"/>
    <col min="7429" max="7429" width="10.5703125" style="24" bestFit="1" customWidth="1"/>
    <col min="7430" max="7431" width="9.140625" style="24"/>
    <col min="7432" max="7432" width="15.85546875" style="24" customWidth="1"/>
    <col min="7433" max="7680" width="9.140625" style="24"/>
    <col min="7681" max="7681" width="32.140625" style="24" bestFit="1" customWidth="1"/>
    <col min="7682" max="7682" width="21.42578125" style="24" bestFit="1" customWidth="1"/>
    <col min="7683" max="7683" width="11.5703125" style="24" bestFit="1" customWidth="1"/>
    <col min="7684" max="7684" width="12.28515625" style="24" bestFit="1" customWidth="1"/>
    <col min="7685" max="7685" width="10.5703125" style="24" bestFit="1" customWidth="1"/>
    <col min="7686" max="7687" width="9.140625" style="24"/>
    <col min="7688" max="7688" width="15.85546875" style="24" customWidth="1"/>
    <col min="7689" max="7936" width="9.140625" style="24"/>
    <col min="7937" max="7937" width="32.140625" style="24" bestFit="1" customWidth="1"/>
    <col min="7938" max="7938" width="21.42578125" style="24" bestFit="1" customWidth="1"/>
    <col min="7939" max="7939" width="11.5703125" style="24" bestFit="1" customWidth="1"/>
    <col min="7940" max="7940" width="12.28515625" style="24" bestFit="1" customWidth="1"/>
    <col min="7941" max="7941" width="10.5703125" style="24" bestFit="1" customWidth="1"/>
    <col min="7942" max="7943" width="9.140625" style="24"/>
    <col min="7944" max="7944" width="15.85546875" style="24" customWidth="1"/>
    <col min="7945" max="8192" width="9.140625" style="24"/>
    <col min="8193" max="8193" width="32.140625" style="24" bestFit="1" customWidth="1"/>
    <col min="8194" max="8194" width="21.42578125" style="24" bestFit="1" customWidth="1"/>
    <col min="8195" max="8195" width="11.5703125" style="24" bestFit="1" customWidth="1"/>
    <col min="8196" max="8196" width="12.28515625" style="24" bestFit="1" customWidth="1"/>
    <col min="8197" max="8197" width="10.5703125" style="24" bestFit="1" customWidth="1"/>
    <col min="8198" max="8199" width="9.140625" style="24"/>
    <col min="8200" max="8200" width="15.85546875" style="24" customWidth="1"/>
    <col min="8201" max="8448" width="9.140625" style="24"/>
    <col min="8449" max="8449" width="32.140625" style="24" bestFit="1" customWidth="1"/>
    <col min="8450" max="8450" width="21.42578125" style="24" bestFit="1" customWidth="1"/>
    <col min="8451" max="8451" width="11.5703125" style="24" bestFit="1" customWidth="1"/>
    <col min="8452" max="8452" width="12.28515625" style="24" bestFit="1" customWidth="1"/>
    <col min="8453" max="8453" width="10.5703125" style="24" bestFit="1" customWidth="1"/>
    <col min="8454" max="8455" width="9.140625" style="24"/>
    <col min="8456" max="8456" width="15.85546875" style="24" customWidth="1"/>
    <col min="8457" max="8704" width="9.140625" style="24"/>
    <col min="8705" max="8705" width="32.140625" style="24" bestFit="1" customWidth="1"/>
    <col min="8706" max="8706" width="21.42578125" style="24" bestFit="1" customWidth="1"/>
    <col min="8707" max="8707" width="11.5703125" style="24" bestFit="1" customWidth="1"/>
    <col min="8708" max="8708" width="12.28515625" style="24" bestFit="1" customWidth="1"/>
    <col min="8709" max="8709" width="10.5703125" style="24" bestFit="1" customWidth="1"/>
    <col min="8710" max="8711" width="9.140625" style="24"/>
    <col min="8712" max="8712" width="15.85546875" style="24" customWidth="1"/>
    <col min="8713" max="8960" width="9.140625" style="24"/>
    <col min="8961" max="8961" width="32.140625" style="24" bestFit="1" customWidth="1"/>
    <col min="8962" max="8962" width="21.42578125" style="24" bestFit="1" customWidth="1"/>
    <col min="8963" max="8963" width="11.5703125" style="24" bestFit="1" customWidth="1"/>
    <col min="8964" max="8964" width="12.28515625" style="24" bestFit="1" customWidth="1"/>
    <col min="8965" max="8965" width="10.5703125" style="24" bestFit="1" customWidth="1"/>
    <col min="8966" max="8967" width="9.140625" style="24"/>
    <col min="8968" max="8968" width="15.85546875" style="24" customWidth="1"/>
    <col min="8969" max="9216" width="9.140625" style="24"/>
    <col min="9217" max="9217" width="32.140625" style="24" bestFit="1" customWidth="1"/>
    <col min="9218" max="9218" width="21.42578125" style="24" bestFit="1" customWidth="1"/>
    <col min="9219" max="9219" width="11.5703125" style="24" bestFit="1" customWidth="1"/>
    <col min="9220" max="9220" width="12.28515625" style="24" bestFit="1" customWidth="1"/>
    <col min="9221" max="9221" width="10.5703125" style="24" bestFit="1" customWidth="1"/>
    <col min="9222" max="9223" width="9.140625" style="24"/>
    <col min="9224" max="9224" width="15.85546875" style="24" customWidth="1"/>
    <col min="9225" max="9472" width="9.140625" style="24"/>
    <col min="9473" max="9473" width="32.140625" style="24" bestFit="1" customWidth="1"/>
    <col min="9474" max="9474" width="21.42578125" style="24" bestFit="1" customWidth="1"/>
    <col min="9475" max="9475" width="11.5703125" style="24" bestFit="1" customWidth="1"/>
    <col min="9476" max="9476" width="12.28515625" style="24" bestFit="1" customWidth="1"/>
    <col min="9477" max="9477" width="10.5703125" style="24" bestFit="1" customWidth="1"/>
    <col min="9478" max="9479" width="9.140625" style="24"/>
    <col min="9480" max="9480" width="15.85546875" style="24" customWidth="1"/>
    <col min="9481" max="9728" width="9.140625" style="24"/>
    <col min="9729" max="9729" width="32.140625" style="24" bestFit="1" customWidth="1"/>
    <col min="9730" max="9730" width="21.42578125" style="24" bestFit="1" customWidth="1"/>
    <col min="9731" max="9731" width="11.5703125" style="24" bestFit="1" customWidth="1"/>
    <col min="9732" max="9732" width="12.28515625" style="24" bestFit="1" customWidth="1"/>
    <col min="9733" max="9733" width="10.5703125" style="24" bestFit="1" customWidth="1"/>
    <col min="9734" max="9735" width="9.140625" style="24"/>
    <col min="9736" max="9736" width="15.85546875" style="24" customWidth="1"/>
    <col min="9737" max="9984" width="9.140625" style="24"/>
    <col min="9985" max="9985" width="32.140625" style="24" bestFit="1" customWidth="1"/>
    <col min="9986" max="9986" width="21.42578125" style="24" bestFit="1" customWidth="1"/>
    <col min="9987" max="9987" width="11.5703125" style="24" bestFit="1" customWidth="1"/>
    <col min="9988" max="9988" width="12.28515625" style="24" bestFit="1" customWidth="1"/>
    <col min="9989" max="9989" width="10.5703125" style="24" bestFit="1" customWidth="1"/>
    <col min="9990" max="9991" width="9.140625" style="24"/>
    <col min="9992" max="9992" width="15.85546875" style="24" customWidth="1"/>
    <col min="9993" max="10240" width="9.140625" style="24"/>
    <col min="10241" max="10241" width="32.140625" style="24" bestFit="1" customWidth="1"/>
    <col min="10242" max="10242" width="21.42578125" style="24" bestFit="1" customWidth="1"/>
    <col min="10243" max="10243" width="11.5703125" style="24" bestFit="1" customWidth="1"/>
    <col min="10244" max="10244" width="12.28515625" style="24" bestFit="1" customWidth="1"/>
    <col min="10245" max="10245" width="10.5703125" style="24" bestFit="1" customWidth="1"/>
    <col min="10246" max="10247" width="9.140625" style="24"/>
    <col min="10248" max="10248" width="15.85546875" style="24" customWidth="1"/>
    <col min="10249" max="10496" width="9.140625" style="24"/>
    <col min="10497" max="10497" width="32.140625" style="24" bestFit="1" customWidth="1"/>
    <col min="10498" max="10498" width="21.42578125" style="24" bestFit="1" customWidth="1"/>
    <col min="10499" max="10499" width="11.5703125" style="24" bestFit="1" customWidth="1"/>
    <col min="10500" max="10500" width="12.28515625" style="24" bestFit="1" customWidth="1"/>
    <col min="10501" max="10501" width="10.5703125" style="24" bestFit="1" customWidth="1"/>
    <col min="10502" max="10503" width="9.140625" style="24"/>
    <col min="10504" max="10504" width="15.85546875" style="24" customWidth="1"/>
    <col min="10505" max="10752" width="9.140625" style="24"/>
    <col min="10753" max="10753" width="32.140625" style="24" bestFit="1" customWidth="1"/>
    <col min="10754" max="10754" width="21.42578125" style="24" bestFit="1" customWidth="1"/>
    <col min="10755" max="10755" width="11.5703125" style="24" bestFit="1" customWidth="1"/>
    <col min="10756" max="10756" width="12.28515625" style="24" bestFit="1" customWidth="1"/>
    <col min="10757" max="10757" width="10.5703125" style="24" bestFit="1" customWidth="1"/>
    <col min="10758" max="10759" width="9.140625" style="24"/>
    <col min="10760" max="10760" width="15.85546875" style="24" customWidth="1"/>
    <col min="10761" max="11008" width="9.140625" style="24"/>
    <col min="11009" max="11009" width="32.140625" style="24" bestFit="1" customWidth="1"/>
    <col min="11010" max="11010" width="21.42578125" style="24" bestFit="1" customWidth="1"/>
    <col min="11011" max="11011" width="11.5703125" style="24" bestFit="1" customWidth="1"/>
    <col min="11012" max="11012" width="12.28515625" style="24" bestFit="1" customWidth="1"/>
    <col min="11013" max="11013" width="10.5703125" style="24" bestFit="1" customWidth="1"/>
    <col min="11014" max="11015" width="9.140625" style="24"/>
    <col min="11016" max="11016" width="15.85546875" style="24" customWidth="1"/>
    <col min="11017" max="11264" width="9.140625" style="24"/>
    <col min="11265" max="11265" width="32.140625" style="24" bestFit="1" customWidth="1"/>
    <col min="11266" max="11266" width="21.42578125" style="24" bestFit="1" customWidth="1"/>
    <col min="11267" max="11267" width="11.5703125" style="24" bestFit="1" customWidth="1"/>
    <col min="11268" max="11268" width="12.28515625" style="24" bestFit="1" customWidth="1"/>
    <col min="11269" max="11269" width="10.5703125" style="24" bestFit="1" customWidth="1"/>
    <col min="11270" max="11271" width="9.140625" style="24"/>
    <col min="11272" max="11272" width="15.85546875" style="24" customWidth="1"/>
    <col min="11273" max="11520" width="9.140625" style="24"/>
    <col min="11521" max="11521" width="32.140625" style="24" bestFit="1" customWidth="1"/>
    <col min="11522" max="11522" width="21.42578125" style="24" bestFit="1" customWidth="1"/>
    <col min="11523" max="11523" width="11.5703125" style="24" bestFit="1" customWidth="1"/>
    <col min="11524" max="11524" width="12.28515625" style="24" bestFit="1" customWidth="1"/>
    <col min="11525" max="11525" width="10.5703125" style="24" bestFit="1" customWidth="1"/>
    <col min="11526" max="11527" width="9.140625" style="24"/>
    <col min="11528" max="11528" width="15.85546875" style="24" customWidth="1"/>
    <col min="11529" max="11776" width="9.140625" style="24"/>
    <col min="11777" max="11777" width="32.140625" style="24" bestFit="1" customWidth="1"/>
    <col min="11778" max="11778" width="21.42578125" style="24" bestFit="1" customWidth="1"/>
    <col min="11779" max="11779" width="11.5703125" style="24" bestFit="1" customWidth="1"/>
    <col min="11780" max="11780" width="12.28515625" style="24" bestFit="1" customWidth="1"/>
    <col min="11781" max="11781" width="10.5703125" style="24" bestFit="1" customWidth="1"/>
    <col min="11782" max="11783" width="9.140625" style="24"/>
    <col min="11784" max="11784" width="15.85546875" style="24" customWidth="1"/>
    <col min="11785" max="12032" width="9.140625" style="24"/>
    <col min="12033" max="12033" width="32.140625" style="24" bestFit="1" customWidth="1"/>
    <col min="12034" max="12034" width="21.42578125" style="24" bestFit="1" customWidth="1"/>
    <col min="12035" max="12035" width="11.5703125" style="24" bestFit="1" customWidth="1"/>
    <col min="12036" max="12036" width="12.28515625" style="24" bestFit="1" customWidth="1"/>
    <col min="12037" max="12037" width="10.5703125" style="24" bestFit="1" customWidth="1"/>
    <col min="12038" max="12039" width="9.140625" style="24"/>
    <col min="12040" max="12040" width="15.85546875" style="24" customWidth="1"/>
    <col min="12041" max="12288" width="9.140625" style="24"/>
    <col min="12289" max="12289" width="32.140625" style="24" bestFit="1" customWidth="1"/>
    <col min="12290" max="12290" width="21.42578125" style="24" bestFit="1" customWidth="1"/>
    <col min="12291" max="12291" width="11.5703125" style="24" bestFit="1" customWidth="1"/>
    <col min="12292" max="12292" width="12.28515625" style="24" bestFit="1" customWidth="1"/>
    <col min="12293" max="12293" width="10.5703125" style="24" bestFit="1" customWidth="1"/>
    <col min="12294" max="12295" width="9.140625" style="24"/>
    <col min="12296" max="12296" width="15.85546875" style="24" customWidth="1"/>
    <col min="12297" max="12544" width="9.140625" style="24"/>
    <col min="12545" max="12545" width="32.140625" style="24" bestFit="1" customWidth="1"/>
    <col min="12546" max="12546" width="21.42578125" style="24" bestFit="1" customWidth="1"/>
    <col min="12547" max="12547" width="11.5703125" style="24" bestFit="1" customWidth="1"/>
    <col min="12548" max="12548" width="12.28515625" style="24" bestFit="1" customWidth="1"/>
    <col min="12549" max="12549" width="10.5703125" style="24" bestFit="1" customWidth="1"/>
    <col min="12550" max="12551" width="9.140625" style="24"/>
    <col min="12552" max="12552" width="15.85546875" style="24" customWidth="1"/>
    <col min="12553" max="12800" width="9.140625" style="24"/>
    <col min="12801" max="12801" width="32.140625" style="24" bestFit="1" customWidth="1"/>
    <col min="12802" max="12802" width="21.42578125" style="24" bestFit="1" customWidth="1"/>
    <col min="12803" max="12803" width="11.5703125" style="24" bestFit="1" customWidth="1"/>
    <col min="12804" max="12804" width="12.28515625" style="24" bestFit="1" customWidth="1"/>
    <col min="12805" max="12805" width="10.5703125" style="24" bestFit="1" customWidth="1"/>
    <col min="12806" max="12807" width="9.140625" style="24"/>
    <col min="12808" max="12808" width="15.85546875" style="24" customWidth="1"/>
    <col min="12809" max="13056" width="9.140625" style="24"/>
    <col min="13057" max="13057" width="32.140625" style="24" bestFit="1" customWidth="1"/>
    <col min="13058" max="13058" width="21.42578125" style="24" bestFit="1" customWidth="1"/>
    <col min="13059" max="13059" width="11.5703125" style="24" bestFit="1" customWidth="1"/>
    <col min="13060" max="13060" width="12.28515625" style="24" bestFit="1" customWidth="1"/>
    <col min="13061" max="13061" width="10.5703125" style="24" bestFit="1" customWidth="1"/>
    <col min="13062" max="13063" width="9.140625" style="24"/>
    <col min="13064" max="13064" width="15.85546875" style="24" customWidth="1"/>
    <col min="13065" max="13312" width="9.140625" style="24"/>
    <col min="13313" max="13313" width="32.140625" style="24" bestFit="1" customWidth="1"/>
    <col min="13314" max="13314" width="21.42578125" style="24" bestFit="1" customWidth="1"/>
    <col min="13315" max="13315" width="11.5703125" style="24" bestFit="1" customWidth="1"/>
    <col min="13316" max="13316" width="12.28515625" style="24" bestFit="1" customWidth="1"/>
    <col min="13317" max="13317" width="10.5703125" style="24" bestFit="1" customWidth="1"/>
    <col min="13318" max="13319" width="9.140625" style="24"/>
    <col min="13320" max="13320" width="15.85546875" style="24" customWidth="1"/>
    <col min="13321" max="13568" width="9.140625" style="24"/>
    <col min="13569" max="13569" width="32.140625" style="24" bestFit="1" customWidth="1"/>
    <col min="13570" max="13570" width="21.42578125" style="24" bestFit="1" customWidth="1"/>
    <col min="13571" max="13571" width="11.5703125" style="24" bestFit="1" customWidth="1"/>
    <col min="13572" max="13572" width="12.28515625" style="24" bestFit="1" customWidth="1"/>
    <col min="13573" max="13573" width="10.5703125" style="24" bestFit="1" customWidth="1"/>
    <col min="13574" max="13575" width="9.140625" style="24"/>
    <col min="13576" max="13576" width="15.85546875" style="24" customWidth="1"/>
    <col min="13577" max="13824" width="9.140625" style="24"/>
    <col min="13825" max="13825" width="32.140625" style="24" bestFit="1" customWidth="1"/>
    <col min="13826" max="13826" width="21.42578125" style="24" bestFit="1" customWidth="1"/>
    <col min="13827" max="13827" width="11.5703125" style="24" bestFit="1" customWidth="1"/>
    <col min="13828" max="13828" width="12.28515625" style="24" bestFit="1" customWidth="1"/>
    <col min="13829" max="13829" width="10.5703125" style="24" bestFit="1" customWidth="1"/>
    <col min="13830" max="13831" width="9.140625" style="24"/>
    <col min="13832" max="13832" width="15.85546875" style="24" customWidth="1"/>
    <col min="13833" max="14080" width="9.140625" style="24"/>
    <col min="14081" max="14081" width="32.140625" style="24" bestFit="1" customWidth="1"/>
    <col min="14082" max="14082" width="21.42578125" style="24" bestFit="1" customWidth="1"/>
    <col min="14083" max="14083" width="11.5703125" style="24" bestFit="1" customWidth="1"/>
    <col min="14084" max="14084" width="12.28515625" style="24" bestFit="1" customWidth="1"/>
    <col min="14085" max="14085" width="10.5703125" style="24" bestFit="1" customWidth="1"/>
    <col min="14086" max="14087" width="9.140625" style="24"/>
    <col min="14088" max="14088" width="15.85546875" style="24" customWidth="1"/>
    <col min="14089" max="14336" width="9.140625" style="24"/>
    <col min="14337" max="14337" width="32.140625" style="24" bestFit="1" customWidth="1"/>
    <col min="14338" max="14338" width="21.42578125" style="24" bestFit="1" customWidth="1"/>
    <col min="14339" max="14339" width="11.5703125" style="24" bestFit="1" customWidth="1"/>
    <col min="14340" max="14340" width="12.28515625" style="24" bestFit="1" customWidth="1"/>
    <col min="14341" max="14341" width="10.5703125" style="24" bestFit="1" customWidth="1"/>
    <col min="14342" max="14343" width="9.140625" style="24"/>
    <col min="14344" max="14344" width="15.85546875" style="24" customWidth="1"/>
    <col min="14345" max="14592" width="9.140625" style="24"/>
    <col min="14593" max="14593" width="32.140625" style="24" bestFit="1" customWidth="1"/>
    <col min="14594" max="14594" width="21.42578125" style="24" bestFit="1" customWidth="1"/>
    <col min="14595" max="14595" width="11.5703125" style="24" bestFit="1" customWidth="1"/>
    <col min="14596" max="14596" width="12.28515625" style="24" bestFit="1" customWidth="1"/>
    <col min="14597" max="14597" width="10.5703125" style="24" bestFit="1" customWidth="1"/>
    <col min="14598" max="14599" width="9.140625" style="24"/>
    <col min="14600" max="14600" width="15.85546875" style="24" customWidth="1"/>
    <col min="14601" max="14848" width="9.140625" style="24"/>
    <col min="14849" max="14849" width="32.140625" style="24" bestFit="1" customWidth="1"/>
    <col min="14850" max="14850" width="21.42578125" style="24" bestFit="1" customWidth="1"/>
    <col min="14851" max="14851" width="11.5703125" style="24" bestFit="1" customWidth="1"/>
    <col min="14852" max="14852" width="12.28515625" style="24" bestFit="1" customWidth="1"/>
    <col min="14853" max="14853" width="10.5703125" style="24" bestFit="1" customWidth="1"/>
    <col min="14854" max="14855" width="9.140625" style="24"/>
    <col min="14856" max="14856" width="15.85546875" style="24" customWidth="1"/>
    <col min="14857" max="15104" width="9.140625" style="24"/>
    <col min="15105" max="15105" width="32.140625" style="24" bestFit="1" customWidth="1"/>
    <col min="15106" max="15106" width="21.42578125" style="24" bestFit="1" customWidth="1"/>
    <col min="15107" max="15107" width="11.5703125" style="24" bestFit="1" customWidth="1"/>
    <col min="15108" max="15108" width="12.28515625" style="24" bestFit="1" customWidth="1"/>
    <col min="15109" max="15109" width="10.5703125" style="24" bestFit="1" customWidth="1"/>
    <col min="15110" max="15111" width="9.140625" style="24"/>
    <col min="15112" max="15112" width="15.85546875" style="24" customWidth="1"/>
    <col min="15113" max="15360" width="9.140625" style="24"/>
    <col min="15361" max="15361" width="32.140625" style="24" bestFit="1" customWidth="1"/>
    <col min="15362" max="15362" width="21.42578125" style="24" bestFit="1" customWidth="1"/>
    <col min="15363" max="15363" width="11.5703125" style="24" bestFit="1" customWidth="1"/>
    <col min="15364" max="15364" width="12.28515625" style="24" bestFit="1" customWidth="1"/>
    <col min="15365" max="15365" width="10.5703125" style="24" bestFit="1" customWidth="1"/>
    <col min="15366" max="15367" width="9.140625" style="24"/>
    <col min="15368" max="15368" width="15.85546875" style="24" customWidth="1"/>
    <col min="15369" max="15616" width="9.140625" style="24"/>
    <col min="15617" max="15617" width="32.140625" style="24" bestFit="1" customWidth="1"/>
    <col min="15618" max="15618" width="21.42578125" style="24" bestFit="1" customWidth="1"/>
    <col min="15619" max="15619" width="11.5703125" style="24" bestFit="1" customWidth="1"/>
    <col min="15620" max="15620" width="12.28515625" style="24" bestFit="1" customWidth="1"/>
    <col min="15621" max="15621" width="10.5703125" style="24" bestFit="1" customWidth="1"/>
    <col min="15622" max="15623" width="9.140625" style="24"/>
    <col min="15624" max="15624" width="15.85546875" style="24" customWidth="1"/>
    <col min="15625" max="15872" width="9.140625" style="24"/>
    <col min="15873" max="15873" width="32.140625" style="24" bestFit="1" customWidth="1"/>
    <col min="15874" max="15874" width="21.42578125" style="24" bestFit="1" customWidth="1"/>
    <col min="15875" max="15875" width="11.5703125" style="24" bestFit="1" customWidth="1"/>
    <col min="15876" max="15876" width="12.28515625" style="24" bestFit="1" customWidth="1"/>
    <col min="15877" max="15877" width="10.5703125" style="24" bestFit="1" customWidth="1"/>
    <col min="15878" max="15879" width="9.140625" style="24"/>
    <col min="15880" max="15880" width="15.85546875" style="24" customWidth="1"/>
    <col min="15881" max="16128" width="9.140625" style="24"/>
    <col min="16129" max="16129" width="32.140625" style="24" bestFit="1" customWidth="1"/>
    <col min="16130" max="16130" width="21.42578125" style="24" bestFit="1" customWidth="1"/>
    <col min="16131" max="16131" width="11.5703125" style="24" bestFit="1" customWidth="1"/>
    <col min="16132" max="16132" width="12.28515625" style="24" bestFit="1" customWidth="1"/>
    <col min="16133" max="16133" width="10.5703125" style="24" bestFit="1" customWidth="1"/>
    <col min="16134" max="16135" width="9.140625" style="24"/>
    <col min="16136" max="16136" width="15.85546875" style="24" customWidth="1"/>
    <col min="16137" max="16384" width="9.140625" style="24"/>
  </cols>
  <sheetData>
    <row r="3" spans="1:8" s="39" customFormat="1" x14ac:dyDescent="0.25">
      <c r="A3" s="47" t="s">
        <v>26</v>
      </c>
      <c r="B3" s="48"/>
      <c r="C3" s="48"/>
      <c r="D3" s="48"/>
      <c r="E3" s="48"/>
      <c r="F3" s="48"/>
      <c r="G3" s="48"/>
    </row>
    <row r="4" spans="1:8" s="39" customFormat="1" x14ac:dyDescent="0.25">
      <c r="A4" s="49" t="s">
        <v>47</v>
      </c>
      <c r="B4" s="96" t="s">
        <v>103</v>
      </c>
      <c r="F4" s="50"/>
    </row>
    <row r="5" spans="1:8" s="39" customFormat="1" x14ac:dyDescent="0.25">
      <c r="A5" s="49" t="s">
        <v>92</v>
      </c>
      <c r="B5" s="37" t="s">
        <v>149</v>
      </c>
      <c r="F5" s="50"/>
    </row>
    <row r="6" spans="1:8" s="39" customFormat="1" x14ac:dyDescent="0.25">
      <c r="A6" s="49" t="s">
        <v>93</v>
      </c>
      <c r="B6" s="106">
        <v>42186</v>
      </c>
      <c r="F6" s="50"/>
    </row>
    <row r="7" spans="1:8" s="39" customFormat="1" x14ac:dyDescent="0.25">
      <c r="A7" s="49" t="s">
        <v>94</v>
      </c>
      <c r="B7" s="106">
        <v>43281</v>
      </c>
    </row>
    <row r="8" spans="1:8" s="39" customFormat="1" x14ac:dyDescent="0.25">
      <c r="A8" s="49" t="s">
        <v>48</v>
      </c>
      <c r="B8" s="37" t="s">
        <v>27</v>
      </c>
      <c r="C8" s="50"/>
      <c r="D8" s="50"/>
      <c r="E8" s="50"/>
      <c r="F8" s="50"/>
    </row>
    <row r="9" spans="1:8" s="39" customFormat="1" x14ac:dyDescent="0.25">
      <c r="A9" s="47"/>
      <c r="C9" s="50"/>
      <c r="D9" s="50"/>
      <c r="E9" s="50"/>
      <c r="F9" s="50"/>
    </row>
    <row r="10" spans="1:8" s="39" customFormat="1" x14ac:dyDescent="0.25">
      <c r="A10" s="146" t="s">
        <v>99</v>
      </c>
      <c r="B10" s="146"/>
      <c r="C10" s="50"/>
      <c r="D10" s="50"/>
      <c r="E10" s="50"/>
      <c r="F10" s="50"/>
      <c r="G10" s="50"/>
      <c r="H10" s="50"/>
    </row>
    <row r="11" spans="1:8" s="39" customFormat="1" x14ac:dyDescent="0.25">
      <c r="A11" s="40"/>
      <c r="B11" s="41" t="s">
        <v>15</v>
      </c>
      <c r="C11" s="41" t="s">
        <v>16</v>
      </c>
      <c r="D11" s="41" t="s">
        <v>58</v>
      </c>
      <c r="E11" s="50"/>
      <c r="F11" s="50"/>
    </row>
    <row r="12" spans="1:8" s="39" customFormat="1" x14ac:dyDescent="0.25">
      <c r="A12" s="43">
        <v>1</v>
      </c>
      <c r="B12" s="44" t="s">
        <v>4</v>
      </c>
      <c r="C12" s="70">
        <f>IF(D12=75,ROUNDDOWN($C$26*D12/100,2),ROUND($C$26*D12/100,2))</f>
        <v>96951.6</v>
      </c>
      <c r="D12" s="71">
        <v>75</v>
      </c>
      <c r="E12" s="50"/>
      <c r="F12" s="50"/>
    </row>
    <row r="13" spans="1:8" s="39" customFormat="1" x14ac:dyDescent="0.25">
      <c r="A13" s="43">
        <v>2</v>
      </c>
      <c r="B13" s="44" t="s">
        <v>17</v>
      </c>
      <c r="C13" s="70">
        <f>ROUND($C$26*D13/100,2)</f>
        <v>32317.200000000001</v>
      </c>
      <c r="D13" s="71">
        <v>25</v>
      </c>
      <c r="E13" s="50"/>
      <c r="F13" s="50"/>
    </row>
    <row r="14" spans="1:8" s="39" customFormat="1" x14ac:dyDescent="0.25">
      <c r="A14" s="43">
        <v>3</v>
      </c>
      <c r="B14" s="44" t="s">
        <v>19</v>
      </c>
      <c r="C14" s="70">
        <f>ROUND($C$26*D14/100,2)</f>
        <v>0</v>
      </c>
      <c r="D14" s="71">
        <v>0</v>
      </c>
      <c r="E14" s="50"/>
      <c r="F14" s="50"/>
    </row>
    <row r="15" spans="1:8" s="39" customFormat="1" x14ac:dyDescent="0.25">
      <c r="A15" s="43">
        <v>4</v>
      </c>
      <c r="B15" s="44" t="s">
        <v>18</v>
      </c>
      <c r="C15" s="70">
        <f>ROUND($C$26*D15/100,2)</f>
        <v>0</v>
      </c>
      <c r="D15" s="71">
        <v>0</v>
      </c>
      <c r="E15" s="50"/>
      <c r="F15" s="50"/>
    </row>
    <row r="16" spans="1:8" s="39" customFormat="1" x14ac:dyDescent="0.25">
      <c r="A16" s="43">
        <v>5</v>
      </c>
      <c r="B16" s="44" t="s">
        <v>49</v>
      </c>
      <c r="C16" s="70">
        <f>ROUND($C$26*D16/100,2)</f>
        <v>0</v>
      </c>
      <c r="D16" s="71">
        <v>0</v>
      </c>
      <c r="E16" s="50"/>
      <c r="F16" s="50"/>
    </row>
    <row r="17" spans="1:6" s="39" customFormat="1" x14ac:dyDescent="0.25">
      <c r="A17" s="147" t="s">
        <v>59</v>
      </c>
      <c r="B17" s="148"/>
      <c r="C17" s="51">
        <f>SUM(C12:C16)</f>
        <v>129268.8</v>
      </c>
      <c r="D17" s="51">
        <f>SUM(D12:D16)</f>
        <v>100</v>
      </c>
    </row>
    <row r="18" spans="1:6" s="39" customFormat="1" x14ac:dyDescent="0.25">
      <c r="A18" s="47"/>
      <c r="C18" s="50"/>
      <c r="D18" s="50"/>
      <c r="E18" s="50"/>
      <c r="F18" s="50"/>
    </row>
    <row r="19" spans="1:6" s="39" customFormat="1" x14ac:dyDescent="0.25">
      <c r="A19" s="149" t="s">
        <v>98</v>
      </c>
      <c r="B19" s="149"/>
    </row>
    <row r="20" spans="1:6" s="39" customFormat="1" x14ac:dyDescent="0.25">
      <c r="A20" s="150" t="s">
        <v>30</v>
      </c>
      <c r="B20" s="153"/>
      <c r="C20" s="41" t="s">
        <v>20</v>
      </c>
      <c r="D20" s="52" t="s">
        <v>44</v>
      </c>
      <c r="E20" s="53"/>
    </row>
    <row r="21" spans="1:6" s="39" customFormat="1" x14ac:dyDescent="0.25">
      <c r="A21" s="44" t="s">
        <v>7</v>
      </c>
      <c r="B21" s="44"/>
      <c r="C21" s="70">
        <f>G45</f>
        <v>75808.800000000003</v>
      </c>
      <c r="D21" s="70">
        <f>IFERROR((ROUND(C21/$C$24*100,2)),0)</f>
        <v>58.64</v>
      </c>
      <c r="E21" s="54"/>
    </row>
    <row r="22" spans="1:6" s="39" customFormat="1" x14ac:dyDescent="0.25">
      <c r="A22" s="44" t="s">
        <v>86</v>
      </c>
      <c r="B22" s="44"/>
      <c r="C22" s="70">
        <f>G58</f>
        <v>53100</v>
      </c>
      <c r="D22" s="70">
        <f>IFERROR((ROUND(C22/$C$24*100,2)),0)</f>
        <v>41.08</v>
      </c>
      <c r="E22" s="54"/>
    </row>
    <row r="23" spans="1:6" s="39" customFormat="1" x14ac:dyDescent="0.25">
      <c r="A23" s="44" t="s">
        <v>85</v>
      </c>
      <c r="B23" s="44"/>
      <c r="C23" s="70">
        <f>G63</f>
        <v>360</v>
      </c>
      <c r="D23" s="70">
        <f>IFERROR((ROUND(C23/$C$24*100,2)),0)</f>
        <v>0.28000000000000003</v>
      </c>
      <c r="E23" s="54"/>
    </row>
    <row r="24" spans="1:6" s="39" customFormat="1" x14ac:dyDescent="0.25">
      <c r="A24" s="154" t="s">
        <v>31</v>
      </c>
      <c r="B24" s="155"/>
      <c r="C24" s="72">
        <f>SUM(C21:C23)</f>
        <v>129268.8</v>
      </c>
      <c r="D24" s="72"/>
      <c r="E24" s="54"/>
    </row>
    <row r="25" spans="1:6" s="39" customFormat="1" x14ac:dyDescent="0.25">
      <c r="A25" s="154" t="s">
        <v>32</v>
      </c>
      <c r="B25" s="155"/>
      <c r="C25" s="72">
        <f>G66</f>
        <v>0</v>
      </c>
      <c r="D25" s="72"/>
      <c r="E25" s="54"/>
    </row>
    <row r="26" spans="1:6" s="39" customFormat="1" x14ac:dyDescent="0.25">
      <c r="A26" s="150" t="s">
        <v>33</v>
      </c>
      <c r="B26" s="153"/>
      <c r="C26" s="73">
        <f>SUM(C24:C25)</f>
        <v>129268.8</v>
      </c>
      <c r="D26" s="73"/>
      <c r="E26" s="55"/>
    </row>
    <row r="27" spans="1:6" s="39" customFormat="1" x14ac:dyDescent="0.25"/>
    <row r="28" spans="1:6" s="39" customFormat="1" x14ac:dyDescent="0.25">
      <c r="A28" s="149" t="s">
        <v>88</v>
      </c>
      <c r="B28" s="149"/>
    </row>
    <row r="29" spans="1:6" s="39" customFormat="1" x14ac:dyDescent="0.25">
      <c r="A29" s="41"/>
      <c r="B29" s="41" t="s">
        <v>20</v>
      </c>
      <c r="C29" s="56"/>
    </row>
    <row r="30" spans="1:6" s="39" customFormat="1" x14ac:dyDescent="0.25">
      <c r="A30" s="44" t="s">
        <v>27</v>
      </c>
      <c r="B30" s="74">
        <v>129268.8</v>
      </c>
    </row>
    <row r="31" spans="1:6" s="39" customFormat="1" x14ac:dyDescent="0.25">
      <c r="A31" s="44" t="s">
        <v>28</v>
      </c>
      <c r="B31" s="74"/>
    </row>
    <row r="32" spans="1:6" s="39" customFormat="1" x14ac:dyDescent="0.25">
      <c r="A32" s="44" t="s">
        <v>29</v>
      </c>
      <c r="B32" s="74"/>
    </row>
    <row r="33" spans="1:7" s="39" customFormat="1" x14ac:dyDescent="0.25">
      <c r="A33" s="57" t="s">
        <v>20</v>
      </c>
      <c r="B33" s="51">
        <f>SUM(B30:B32)</f>
        <v>129268.8</v>
      </c>
    </row>
    <row r="34" spans="1:7" s="39" customFormat="1" x14ac:dyDescent="0.25"/>
    <row r="35" spans="1:7" s="39" customFormat="1" x14ac:dyDescent="0.25">
      <c r="A35" s="149" t="s">
        <v>89</v>
      </c>
      <c r="B35" s="149"/>
    </row>
    <row r="36" spans="1:7" s="39" customFormat="1" x14ac:dyDescent="0.25">
      <c r="A36" s="41"/>
      <c r="B36" s="41" t="s">
        <v>20</v>
      </c>
    </row>
    <row r="37" spans="1:7" s="39" customFormat="1" x14ac:dyDescent="0.25">
      <c r="A37" s="44" t="s">
        <v>100</v>
      </c>
      <c r="B37" s="74">
        <v>129268.8</v>
      </c>
    </row>
    <row r="38" spans="1:7" s="39" customFormat="1" ht="47.25" x14ac:dyDescent="0.25">
      <c r="A38" s="95" t="s">
        <v>101</v>
      </c>
      <c r="B38" s="74"/>
    </row>
    <row r="39" spans="1:7" s="39" customFormat="1" x14ac:dyDescent="0.25">
      <c r="A39" s="44" t="s">
        <v>102</v>
      </c>
      <c r="B39" s="74"/>
    </row>
    <row r="40" spans="1:7" s="39" customFormat="1" x14ac:dyDescent="0.25">
      <c r="A40" s="57" t="s">
        <v>20</v>
      </c>
      <c r="B40" s="51">
        <f>SUM(B37:B39)</f>
        <v>129268.8</v>
      </c>
    </row>
    <row r="41" spans="1:7" s="39" customFormat="1" x14ac:dyDescent="0.25">
      <c r="A41" s="54"/>
      <c r="B41" s="87"/>
    </row>
    <row r="42" spans="1:7" s="39" customFormat="1" x14ac:dyDescent="0.25">
      <c r="A42" s="58" t="s">
        <v>97</v>
      </c>
      <c r="B42" s="47"/>
    </row>
    <row r="43" spans="1:7" s="39" customFormat="1" x14ac:dyDescent="0.25">
      <c r="A43" s="41" t="s">
        <v>34</v>
      </c>
      <c r="B43" s="41" t="s">
        <v>3</v>
      </c>
      <c r="C43" s="41" t="s">
        <v>35</v>
      </c>
      <c r="D43" s="41" t="s">
        <v>36</v>
      </c>
      <c r="E43" s="41" t="s">
        <v>42</v>
      </c>
      <c r="F43" s="41" t="s">
        <v>43</v>
      </c>
      <c r="G43" s="52" t="s">
        <v>20</v>
      </c>
    </row>
    <row r="44" spans="1:7" s="39" customFormat="1" x14ac:dyDescent="0.25">
      <c r="A44" s="59" t="s">
        <v>37</v>
      </c>
      <c r="B44" s="60"/>
      <c r="C44" s="60"/>
      <c r="D44" s="60"/>
      <c r="E44" s="60"/>
      <c r="F44" s="60"/>
      <c r="G44" s="60"/>
    </row>
    <row r="45" spans="1:7" s="39" customFormat="1" x14ac:dyDescent="0.25">
      <c r="A45" s="41" t="s">
        <v>38</v>
      </c>
      <c r="B45" s="150" t="s">
        <v>7</v>
      </c>
      <c r="C45" s="151"/>
      <c r="D45" s="151"/>
      <c r="E45" s="151"/>
      <c r="F45" s="152"/>
      <c r="G45" s="75">
        <f>SUM(G46:G57)</f>
        <v>75808.800000000003</v>
      </c>
    </row>
    <row r="46" spans="1:7" s="30" customFormat="1" ht="78.75" x14ac:dyDescent="0.25">
      <c r="A46" s="35" t="s">
        <v>104</v>
      </c>
      <c r="B46" s="28" t="s">
        <v>105</v>
      </c>
      <c r="C46" s="97" t="s">
        <v>117</v>
      </c>
      <c r="D46" s="28" t="s">
        <v>56</v>
      </c>
      <c r="E46" s="28">
        <v>2</v>
      </c>
      <c r="F46" s="28">
        <v>329.6</v>
      </c>
      <c r="G46" s="74">
        <f>(E46*F46)</f>
        <v>659.2</v>
      </c>
    </row>
    <row r="47" spans="1:7" s="30" customFormat="1" ht="31.5" x14ac:dyDescent="0.25">
      <c r="A47" s="35" t="s">
        <v>106</v>
      </c>
      <c r="B47" s="28" t="s">
        <v>107</v>
      </c>
      <c r="C47" s="97" t="s">
        <v>115</v>
      </c>
      <c r="D47" s="28" t="s">
        <v>56</v>
      </c>
      <c r="E47" s="28">
        <v>2</v>
      </c>
      <c r="F47" s="28">
        <v>108.77</v>
      </c>
      <c r="G47" s="74">
        <f t="shared" ref="G47:G48" si="0">(E47*F47)</f>
        <v>217.54</v>
      </c>
    </row>
    <row r="48" spans="1:7" s="30" customFormat="1" ht="31.5" x14ac:dyDescent="0.25">
      <c r="A48" s="35" t="s">
        <v>109</v>
      </c>
      <c r="B48" s="28" t="s">
        <v>110</v>
      </c>
      <c r="C48" s="97" t="s">
        <v>111</v>
      </c>
      <c r="D48" s="28" t="s">
        <v>56</v>
      </c>
      <c r="E48" s="28">
        <v>2</v>
      </c>
      <c r="F48" s="28">
        <v>2.64</v>
      </c>
      <c r="G48" s="74">
        <f t="shared" si="0"/>
        <v>5.28</v>
      </c>
    </row>
    <row r="49" spans="1:7" s="30" customFormat="1" ht="94.5" x14ac:dyDescent="0.25">
      <c r="A49" s="35" t="s">
        <v>112</v>
      </c>
      <c r="B49" s="28" t="s">
        <v>105</v>
      </c>
      <c r="C49" s="97" t="s">
        <v>116</v>
      </c>
      <c r="D49" s="28" t="s">
        <v>56</v>
      </c>
      <c r="E49" s="28">
        <v>34</v>
      </c>
      <c r="F49" s="28">
        <v>92.62</v>
      </c>
      <c r="G49" s="102">
        <v>3149.09</v>
      </c>
    </row>
    <row r="50" spans="1:7" s="30" customFormat="1" ht="31.5" x14ac:dyDescent="0.25">
      <c r="A50" s="36" t="s">
        <v>113</v>
      </c>
      <c r="B50" s="28" t="s">
        <v>107</v>
      </c>
      <c r="C50" s="97" t="s">
        <v>108</v>
      </c>
      <c r="D50" s="28" t="s">
        <v>56</v>
      </c>
      <c r="E50" s="28">
        <v>34</v>
      </c>
      <c r="F50" s="28">
        <v>30.56</v>
      </c>
      <c r="G50" s="102">
        <v>1039.2</v>
      </c>
    </row>
    <row r="51" spans="1:7" s="30" customFormat="1" ht="31.5" x14ac:dyDescent="0.25">
      <c r="A51" s="36" t="s">
        <v>114</v>
      </c>
      <c r="B51" s="28" t="s">
        <v>110</v>
      </c>
      <c r="C51" s="97" t="s">
        <v>111</v>
      </c>
      <c r="D51" s="28" t="s">
        <v>56</v>
      </c>
      <c r="E51" s="28">
        <v>34</v>
      </c>
      <c r="F51" s="28">
        <v>0.74</v>
      </c>
      <c r="G51" s="102">
        <v>25.19</v>
      </c>
    </row>
    <row r="52" spans="1:7" s="30" customFormat="1" ht="110.25" x14ac:dyDescent="0.25">
      <c r="A52" s="36" t="s">
        <v>148</v>
      </c>
      <c r="B52" s="98" t="s">
        <v>118</v>
      </c>
      <c r="C52" s="97" t="s">
        <v>146</v>
      </c>
      <c r="D52" s="28" t="s">
        <v>56</v>
      </c>
      <c r="E52" s="28">
        <v>35</v>
      </c>
      <c r="F52" s="28">
        <v>1150</v>
      </c>
      <c r="G52" s="74">
        <f>ROUND(E52*F52,2)</f>
        <v>40250</v>
      </c>
    </row>
    <row r="53" spans="1:7" s="30" customFormat="1" ht="47.25" x14ac:dyDescent="0.25">
      <c r="A53" s="36" t="s">
        <v>112</v>
      </c>
      <c r="B53" s="99" t="s">
        <v>119</v>
      </c>
      <c r="C53" s="100" t="s">
        <v>120</v>
      </c>
      <c r="D53" s="28" t="s">
        <v>56</v>
      </c>
      <c r="E53" s="28">
        <v>35</v>
      </c>
      <c r="F53" s="28">
        <v>379.5</v>
      </c>
      <c r="G53" s="74">
        <f>ROUND(E53*F53,2)</f>
        <v>13282.5</v>
      </c>
    </row>
    <row r="54" spans="1:7" s="30" customFormat="1" ht="47.25" x14ac:dyDescent="0.25">
      <c r="A54" s="36" t="s">
        <v>113</v>
      </c>
      <c r="B54" s="99" t="s">
        <v>121</v>
      </c>
      <c r="C54" s="100" t="s">
        <v>122</v>
      </c>
      <c r="D54" s="28" t="s">
        <v>56</v>
      </c>
      <c r="E54" s="28">
        <v>35</v>
      </c>
      <c r="F54" s="28">
        <v>9.1999999999999993</v>
      </c>
      <c r="G54" s="74">
        <f>ROUND(E54*F54,2)</f>
        <v>322</v>
      </c>
    </row>
    <row r="55" spans="1:7" s="30" customFormat="1" ht="141.75" x14ac:dyDescent="0.25">
      <c r="A55" s="36" t="s">
        <v>128</v>
      </c>
      <c r="B55" s="28" t="s">
        <v>131</v>
      </c>
      <c r="C55" s="101" t="s">
        <v>132</v>
      </c>
      <c r="D55" s="28" t="s">
        <v>39</v>
      </c>
      <c r="E55" s="28">
        <v>1260</v>
      </c>
      <c r="F55" s="28">
        <v>10</v>
      </c>
      <c r="G55" s="74">
        <f>ROUND(E55*F55,2)</f>
        <v>12600</v>
      </c>
    </row>
    <row r="56" spans="1:7" s="30" customFormat="1" ht="31.5" x14ac:dyDescent="0.25">
      <c r="A56" s="36" t="s">
        <v>133</v>
      </c>
      <c r="B56" s="28" t="s">
        <v>135</v>
      </c>
      <c r="C56" s="97" t="s">
        <v>137</v>
      </c>
      <c r="D56" s="28" t="s">
        <v>39</v>
      </c>
      <c r="E56" s="28">
        <v>1260</v>
      </c>
      <c r="F56" s="28">
        <v>3.3</v>
      </c>
      <c r="G56" s="74">
        <f t="shared" ref="G56:G57" si="1">ROUND(E56*F56,2)</f>
        <v>4158</v>
      </c>
    </row>
    <row r="57" spans="1:7" s="30" customFormat="1" x14ac:dyDescent="0.25">
      <c r="A57" s="36" t="s">
        <v>134</v>
      </c>
      <c r="B57" s="28" t="s">
        <v>136</v>
      </c>
      <c r="C57" s="97" t="s">
        <v>138</v>
      </c>
      <c r="D57" s="28" t="s">
        <v>39</v>
      </c>
      <c r="E57" s="28">
        <v>1260</v>
      </c>
      <c r="F57" s="28">
        <v>0.08</v>
      </c>
      <c r="G57" s="74">
        <f t="shared" si="1"/>
        <v>100.8</v>
      </c>
    </row>
    <row r="58" spans="1:7" s="39" customFormat="1" x14ac:dyDescent="0.25">
      <c r="A58" s="41" t="s">
        <v>8</v>
      </c>
      <c r="B58" s="150" t="s">
        <v>10</v>
      </c>
      <c r="C58" s="151"/>
      <c r="D58" s="151"/>
      <c r="E58" s="151"/>
      <c r="F58" s="152"/>
      <c r="G58" s="75">
        <f>SUM(G59:G62)</f>
        <v>53100</v>
      </c>
    </row>
    <row r="59" spans="1:7" s="30" customFormat="1" ht="126" x14ac:dyDescent="0.25">
      <c r="A59" s="36" t="s">
        <v>123</v>
      </c>
      <c r="B59" s="99" t="s">
        <v>124</v>
      </c>
      <c r="C59" s="100" t="s">
        <v>147</v>
      </c>
      <c r="D59" s="28" t="s">
        <v>57</v>
      </c>
      <c r="E59" s="28">
        <v>60</v>
      </c>
      <c r="F59" s="28">
        <v>400</v>
      </c>
      <c r="G59" s="74">
        <f t="shared" ref="G59" si="2">ROUND(E59*F59,2)</f>
        <v>24000</v>
      </c>
    </row>
    <row r="60" spans="1:7" s="30" customFormat="1" ht="141.75" x14ac:dyDescent="0.25">
      <c r="A60" s="36" t="s">
        <v>125</v>
      </c>
      <c r="B60" s="28" t="s">
        <v>126</v>
      </c>
      <c r="C60" s="101" t="s">
        <v>127</v>
      </c>
      <c r="D60" s="28" t="s">
        <v>57</v>
      </c>
      <c r="E60" s="28">
        <v>60</v>
      </c>
      <c r="F60" s="28">
        <v>400</v>
      </c>
      <c r="G60" s="74">
        <f>ROUND(E60*F60,2)</f>
        <v>24000</v>
      </c>
    </row>
    <row r="61" spans="1:7" s="30" customFormat="1" ht="204.75" x14ac:dyDescent="0.25">
      <c r="A61" s="36" t="s">
        <v>129</v>
      </c>
      <c r="B61" s="28" t="s">
        <v>130</v>
      </c>
      <c r="C61" s="97" t="s">
        <v>145</v>
      </c>
      <c r="D61" s="28" t="s">
        <v>57</v>
      </c>
      <c r="E61" s="28">
        <v>9600</v>
      </c>
      <c r="F61" s="28">
        <v>0.25</v>
      </c>
      <c r="G61" s="74">
        <f t="shared" ref="G61:G62" si="3">ROUND(E61*F61,2)</f>
        <v>2400</v>
      </c>
    </row>
    <row r="62" spans="1:7" s="30" customFormat="1" ht="126" x14ac:dyDescent="0.25">
      <c r="A62" s="36" t="s">
        <v>139</v>
      </c>
      <c r="B62" s="28" t="s">
        <v>140</v>
      </c>
      <c r="C62" s="97" t="s">
        <v>141</v>
      </c>
      <c r="D62" s="28" t="s">
        <v>57</v>
      </c>
      <c r="E62" s="28">
        <v>3</v>
      </c>
      <c r="F62" s="28">
        <v>900</v>
      </c>
      <c r="G62" s="74">
        <f t="shared" si="3"/>
        <v>2700</v>
      </c>
    </row>
    <row r="63" spans="1:7" s="39" customFormat="1" x14ac:dyDescent="0.25">
      <c r="A63" s="41" t="s">
        <v>9</v>
      </c>
      <c r="B63" s="150" t="s">
        <v>85</v>
      </c>
      <c r="C63" s="151"/>
      <c r="D63" s="151"/>
      <c r="E63" s="151"/>
      <c r="F63" s="152"/>
      <c r="G63" s="75">
        <f>SUM(G64:G64)</f>
        <v>360</v>
      </c>
    </row>
    <row r="64" spans="1:7" s="30" customFormat="1" ht="63" x14ac:dyDescent="0.25">
      <c r="A64" s="36" t="s">
        <v>142</v>
      </c>
      <c r="B64" s="97" t="s">
        <v>143</v>
      </c>
      <c r="C64" s="97" t="s">
        <v>144</v>
      </c>
      <c r="D64" s="28" t="s">
        <v>57</v>
      </c>
      <c r="E64" s="28">
        <v>300</v>
      </c>
      <c r="F64" s="28">
        <v>1.2</v>
      </c>
      <c r="G64" s="74">
        <f>ROUND(E64*F64,2)</f>
        <v>360</v>
      </c>
    </row>
    <row r="65" spans="1:7" s="39" customFormat="1" x14ac:dyDescent="0.25">
      <c r="A65" s="156" t="s">
        <v>40</v>
      </c>
      <c r="B65" s="157"/>
      <c r="C65" s="157"/>
      <c r="D65" s="157"/>
      <c r="E65" s="157"/>
      <c r="F65" s="158"/>
      <c r="G65" s="51">
        <f>SUM(G45,G58,G63)</f>
        <v>129268.8</v>
      </c>
    </row>
    <row r="66" spans="1:7" s="30" customFormat="1" x14ac:dyDescent="0.25">
      <c r="A66" s="159" t="s">
        <v>41</v>
      </c>
      <c r="B66" s="160"/>
      <c r="C66" s="160"/>
      <c r="D66" s="160"/>
      <c r="E66" s="160"/>
      <c r="F66" s="161"/>
      <c r="G66" s="76">
        <v>0</v>
      </c>
    </row>
    <row r="67" spans="1:7" s="39" customFormat="1" x14ac:dyDescent="0.25">
      <c r="A67" s="150" t="s">
        <v>12</v>
      </c>
      <c r="B67" s="151"/>
      <c r="C67" s="151"/>
      <c r="D67" s="151"/>
      <c r="E67" s="151"/>
      <c r="F67" s="152"/>
      <c r="G67" s="75">
        <f>SUM(G65:G66)</f>
        <v>129268.8</v>
      </c>
    </row>
    <row r="68" spans="1:7" s="39" customFormat="1" x14ac:dyDescent="0.25"/>
    <row r="69" spans="1:7" s="39" customFormat="1" x14ac:dyDescent="0.25"/>
    <row r="70" spans="1:7" s="39" customFormat="1" x14ac:dyDescent="0.25"/>
  </sheetData>
  <sheetProtection formatCells="0" formatColumns="0" formatRows="0" insertRows="0" deleteRows="0" selectLockedCells="1"/>
  <dataConsolidate/>
  <mergeCells count="15">
    <mergeCell ref="A10:B10"/>
    <mergeCell ref="A17:B17"/>
    <mergeCell ref="A28:B28"/>
    <mergeCell ref="A19:B19"/>
    <mergeCell ref="A67:F67"/>
    <mergeCell ref="A20:B20"/>
    <mergeCell ref="A24:B24"/>
    <mergeCell ref="A26:B26"/>
    <mergeCell ref="B63:F63"/>
    <mergeCell ref="B45:F45"/>
    <mergeCell ref="B58:F58"/>
    <mergeCell ref="A65:F65"/>
    <mergeCell ref="A66:F66"/>
    <mergeCell ref="A25:B25"/>
    <mergeCell ref="A35:B35"/>
  </mergeCells>
  <conditionalFormatting sqref="E11">
    <cfRule type="cellIs" dxfId="41" priority="6" operator="notBetween">
      <formula>0</formula>
      <formula>75</formula>
    </cfRule>
  </conditionalFormatting>
  <conditionalFormatting sqref="D17">
    <cfRule type="cellIs" dxfId="40" priority="1" operator="equal">
      <formula>0</formula>
    </cfRule>
    <cfRule type="cellIs" dxfId="39" priority="4" operator="lessThan">
      <formula>100</formula>
    </cfRule>
    <cfRule type="cellIs" dxfId="38"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IZ34*0.25</formula1>
    </dataValidation>
    <dataValidation type="decimal" operator="lessThan" allowBlank="1" showInputMessage="1" showErrorMessage="1" promptTitle="Tähelepanu!" prompt="AMIF toetus on kuni 75% kogukuludest." sqref="JA34:JA41 SW34:SW41 ACS34:ACS41 AMO34:AMO41 AWK34:AWK41 BGG34:BGG41 BQC34:BQC41 BZY34:BZY41 CJU34:CJU41 CTQ34:CTQ41 DDM34:DDM41 DNI34:DNI41 DXE34:DXE41 EHA34:EHA41 EQW34:EQW41 FAS34:FAS41 FKO34:FKO41 FUK34:FUK41 GEG34:GEG41 GOC34:GOC41 GXY34:GXY41 HHU34:HHU41 HRQ34:HRQ41 IBM34:IBM41 ILI34:ILI41 IVE34:IVE41 JFA34:JFA41 JOW34:JOW41 JYS34:JYS41 KIO34:KIO41 KSK34:KSK41 LCG34:LCG41 LMC34:LMC41 LVY34:LVY41 MFU34:MFU41 MPQ34:MPQ41 MZM34:MZM41 NJI34:NJI41 NTE34:NTE41 ODA34:ODA41 OMW34:OMW41 OWS34:OWS41 PGO34:PGO41 PQK34:PQK41 QAG34:QAG41 QKC34:QKC41 QTY34:QTY41 RDU34:RDU41 RNQ34:RNQ41 RXM34:RXM41 SHI34:SHI41 SRE34:SRE41 TBA34:TBA41 TKW34:TKW41 TUS34:TUS41 UEO34:UEO41 UOK34:UOK41 UYG34:UYG41 VIC34:VIC41 VRY34:VRY41 WBU34:WBU41 WLQ34:WLQ41 WVM34:WVM41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IZ34*0.75</formula1>
    </dataValidation>
    <dataValidation type="decimal" operator="lessThan" allowBlank="1" showInputMessage="1" showErrorMessage="1" promptTitle="Tähelepanu!" prompt="Kaudsed kulud moodustavad otsestest kuludest kuni 7%." sqref="IZ33:JB33 SV33:SX33 ACR33:ACT33 AMN33:AMP33 AWJ33:AWL33 BGF33:BGH33 BQB33:BQD33 BZX33:BZZ33 CJT33:CJV33 CTP33:CTR33 DDL33:DDN33 DNH33:DNJ33 DXD33:DXF33 EGZ33:EHB33 EQV33:EQX33 FAR33:FAT33 FKN33:FKP33 FUJ33:FUL33 GEF33:GEH33 GOB33:GOD33 GXX33:GXZ33 HHT33:HHV33 HRP33:HRR33 IBL33:IBN33 ILH33:ILJ33 IVD33:IVF33 JEZ33:JFB33 JOV33:JOX33 JYR33:JYT33 KIN33:KIP33 KSJ33:KSL33 LCF33:LCH33 LMB33:LMD33 LVX33:LVZ33 MFT33:MFV33 MPP33:MPR33 MZL33:MZN33 NJH33:NJJ33 NTD33:NTF33 OCZ33:ODB33 OMV33:OMX33 OWR33:OWT33 PGN33:PGP33 PQJ33:PQL33 QAF33:QAH33 QKB33:QKD33 QTX33:QTZ33 RDT33:RDV33 RNP33:RNR33 RXL33:RXN33 SHH33:SHJ33 SRD33:SRF33 TAZ33:TBB33 TKV33:TKX33 TUR33:TUT33 UEN33:UEP33 UOJ33:UOL33 UYF33:UYH33 VIB33:VID33 VRX33:VRZ33 WBT33:WBV33 WLP33:WLR33 WVL33:WVN33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(0.07*G31)/1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type="decimal" operator="equal" allowBlank="1" showInputMessage="1" showErrorMessage="1" promptTitle="Tähelepanu!" prompt="Kogusumma peab olema võrdne projekti kogukuludega." sqref="B33 B40:B41">
      <formula1>G67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64 D46:D57 D59:D62">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C26</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3 G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P48"/>
  <sheetViews>
    <sheetView topLeftCell="A16" workbookViewId="0">
      <selection activeCell="K30" sqref="K30"/>
    </sheetView>
  </sheetViews>
  <sheetFormatPr defaultRowHeight="15" x14ac:dyDescent="0.25"/>
  <cols>
    <col min="1" max="1" width="7" customWidth="1"/>
    <col min="2" max="2" width="36.28515625" customWidth="1"/>
    <col min="3" max="3" width="15.140625" customWidth="1"/>
    <col min="4" max="4" width="15" customWidth="1"/>
    <col min="5" max="5" width="14.5703125" customWidth="1"/>
    <col min="6" max="6" width="17.5703125" customWidth="1"/>
    <col min="7" max="7" width="14.28515625" customWidth="1"/>
    <col min="8" max="8" width="16.140625" customWidth="1"/>
    <col min="9" max="9" width="15.85546875" style="15" customWidth="1"/>
    <col min="10" max="10" width="17" style="15" customWidth="1"/>
    <col min="11" max="11" width="17.140625" customWidth="1"/>
    <col min="12" max="12" width="17.42578125" style="15" customWidth="1"/>
    <col min="13" max="13" width="16.85546875" style="15" customWidth="1"/>
    <col min="14" max="14" width="16.28515625" style="15" customWidth="1"/>
    <col min="15" max="15" width="15.42578125" style="15" customWidth="1"/>
    <col min="16" max="16" width="11.85546875" customWidth="1"/>
  </cols>
  <sheetData>
    <row r="1" spans="1:16" s="15" customFormat="1" ht="15.75" x14ac:dyDescent="0.25">
      <c r="A1" s="33" t="str">
        <f>IF(G23=0,"",IF(G23=100,"","Tähelepanu! Tabel 1. Projekti maksumus ja tulud allikate lõikes (EUR), osakaalude summa ei moodusta 100%"))</f>
        <v/>
      </c>
      <c r="B1" s="19"/>
      <c r="C1" s="19"/>
      <c r="D1" s="19"/>
      <c r="E1" s="19"/>
      <c r="F1" s="19"/>
    </row>
    <row r="2" spans="1:16" s="15" customFormat="1" ht="15.75" x14ac:dyDescent="0.25">
      <c r="A2" s="33" t="str">
        <f>IF(D23=D37,"","Tähelepanu! Tabel 1. Projekti maksumus ja tulud allikate lõikes (EUR). Projekti tegelikud tulud kokku ei ole võrdne projekti tegelike kuludega.")</f>
        <v/>
      </c>
      <c r="B2" s="19"/>
      <c r="C2" s="19"/>
      <c r="D2" s="19"/>
      <c r="E2" s="19"/>
      <c r="F2" s="19"/>
    </row>
    <row r="3" spans="1:16" s="15" customFormat="1" ht="15.75" x14ac:dyDescent="0.25">
      <c r="A3" s="33" t="str">
        <f>IF(C45=D37,"","Tähelepanu! Tabel 3. Projekti kulud meetmete lõikes (EUR) kokku ei ole võrdne Tabel 2. Kuluaruande koond tegelikud kulud kokku")</f>
        <v/>
      </c>
      <c r="B3" s="19"/>
      <c r="C3" s="19"/>
      <c r="D3" s="39"/>
      <c r="E3" s="19"/>
      <c r="F3" s="19"/>
    </row>
    <row r="4" spans="1:16" s="15" customFormat="1" ht="15.75" x14ac:dyDescent="0.25">
      <c r="A4" s="91" t="s">
        <v>26</v>
      </c>
      <c r="B4" s="92"/>
      <c r="C4" s="92"/>
      <c r="D4" s="93"/>
      <c r="E4" s="19"/>
      <c r="F4" s="19"/>
    </row>
    <row r="5" spans="1:16" s="15" customFormat="1" ht="15.75" x14ac:dyDescent="0.25">
      <c r="A5" s="3" t="s">
        <v>66</v>
      </c>
      <c r="B5" s="19"/>
      <c r="C5" s="19"/>
      <c r="D5" s="19"/>
      <c r="E5" s="19"/>
      <c r="F5" s="19"/>
    </row>
    <row r="6" spans="1:16" s="15" customFormat="1" ht="15.75" x14ac:dyDescent="0.25">
      <c r="A6" s="39" t="s">
        <v>46</v>
      </c>
      <c r="B6" s="30"/>
      <c r="C6" s="30" t="str">
        <f>'A. Eelarve'!B4</f>
        <v>Politsei- ja Piirivalveamet</v>
      </c>
      <c r="D6" s="30"/>
      <c r="E6" s="30"/>
      <c r="F6" s="30"/>
    </row>
    <row r="7" spans="1:16" s="15" customFormat="1" ht="15.75" x14ac:dyDescent="0.25">
      <c r="A7" s="39" t="s">
        <v>92</v>
      </c>
      <c r="B7" s="30"/>
      <c r="C7" s="30" t="str">
        <f>'A. Eelarve'!B5</f>
        <v>Nõustamine ja huvitegevuse korraldamine kinnipidamiskeskuses</v>
      </c>
      <c r="D7" s="30"/>
      <c r="E7" s="30"/>
      <c r="F7" s="30"/>
    </row>
    <row r="8" spans="1:16" ht="15.75" x14ac:dyDescent="0.25">
      <c r="A8" s="39" t="s">
        <v>95</v>
      </c>
      <c r="B8" s="30"/>
      <c r="C8" s="30" t="s">
        <v>170</v>
      </c>
      <c r="D8" s="30"/>
      <c r="E8" s="30"/>
      <c r="F8" s="30"/>
    </row>
    <row r="9" spans="1:16" s="15" customFormat="1" ht="15.75" x14ac:dyDescent="0.25">
      <c r="A9" s="39" t="s">
        <v>96</v>
      </c>
      <c r="B9" s="30"/>
      <c r="C9" s="30" t="s">
        <v>204</v>
      </c>
      <c r="D9" s="30"/>
      <c r="E9" s="30"/>
      <c r="F9" s="30"/>
    </row>
    <row r="10" spans="1:16" s="15" customFormat="1" ht="15.75" x14ac:dyDescent="0.25">
      <c r="A10" s="39" t="s">
        <v>1</v>
      </c>
      <c r="B10" s="30"/>
      <c r="C10" s="116" t="s">
        <v>278</v>
      </c>
      <c r="D10" s="38"/>
      <c r="E10" s="38"/>
      <c r="F10" s="38"/>
      <c r="G10" s="61"/>
    </row>
    <row r="11" spans="1:16" s="15" customFormat="1" ht="15.75" x14ac:dyDescent="0.25">
      <c r="A11" s="39"/>
      <c r="B11" s="30"/>
      <c r="C11" s="38"/>
      <c r="D11" s="38"/>
      <c r="E11" s="38"/>
      <c r="F11" s="38"/>
      <c r="G11" s="61"/>
    </row>
    <row r="12" spans="1:16" s="15" customFormat="1" ht="15.75" x14ac:dyDescent="0.25">
      <c r="A12" s="61"/>
      <c r="B12"/>
      <c r="C12" s="38"/>
      <c r="D12" s="38"/>
      <c r="E12" s="38"/>
      <c r="F12" s="38"/>
      <c r="G12" s="61"/>
    </row>
    <row r="13" spans="1:16" x14ac:dyDescent="0.25">
      <c r="A13" s="61" t="s">
        <v>72</v>
      </c>
    </row>
    <row r="14" spans="1:16" ht="15.75" x14ac:dyDescent="0.25">
      <c r="A14" s="40"/>
      <c r="B14" s="41"/>
      <c r="C14" s="41"/>
      <c r="D14" s="180" t="s">
        <v>67</v>
      </c>
      <c r="E14" s="181"/>
      <c r="F14" s="181"/>
      <c r="G14" s="181"/>
      <c r="H14" s="181"/>
      <c r="I14" s="181"/>
      <c r="J14" s="181"/>
      <c r="K14" s="181"/>
      <c r="L14" s="181"/>
      <c r="M14" s="181"/>
      <c r="N14" s="105"/>
      <c r="O14" s="105"/>
      <c r="P14" s="177" t="s">
        <v>58</v>
      </c>
    </row>
    <row r="15" spans="1:16" ht="15.75" customHeight="1" x14ac:dyDescent="0.25">
      <c r="A15" s="40"/>
      <c r="B15" s="41"/>
      <c r="C15" s="41"/>
      <c r="D15" s="175" t="s">
        <v>74</v>
      </c>
      <c r="E15" s="182" t="s">
        <v>150</v>
      </c>
      <c r="F15" s="173" t="s">
        <v>74</v>
      </c>
      <c r="G15" s="182" t="s">
        <v>151</v>
      </c>
      <c r="H15" s="173" t="s">
        <v>74</v>
      </c>
      <c r="I15" s="103" t="s">
        <v>152</v>
      </c>
      <c r="J15" s="173" t="s">
        <v>74</v>
      </c>
      <c r="K15" s="103" t="s">
        <v>153</v>
      </c>
      <c r="L15" s="173" t="s">
        <v>74</v>
      </c>
      <c r="M15" s="103" t="s">
        <v>154</v>
      </c>
      <c r="N15" s="173" t="s">
        <v>74</v>
      </c>
      <c r="O15" s="103" t="s">
        <v>157</v>
      </c>
      <c r="P15" s="178"/>
    </row>
    <row r="16" spans="1:16" ht="15.75" x14ac:dyDescent="0.25">
      <c r="A16" s="40"/>
      <c r="B16" s="41" t="s">
        <v>15</v>
      </c>
      <c r="C16" s="41" t="s">
        <v>20</v>
      </c>
      <c r="D16" s="176"/>
      <c r="E16" s="183"/>
      <c r="F16" s="174"/>
      <c r="G16" s="183"/>
      <c r="H16" s="174"/>
      <c r="I16" s="104"/>
      <c r="J16" s="174"/>
      <c r="K16" s="104"/>
      <c r="L16" s="174"/>
      <c r="M16" s="104"/>
      <c r="N16" s="174"/>
      <c r="O16" s="104"/>
      <c r="P16" s="179"/>
    </row>
    <row r="17" spans="1:16" ht="15.75" x14ac:dyDescent="0.25">
      <c r="A17" s="43">
        <v>1</v>
      </c>
      <c r="B17" s="44" t="s">
        <v>4</v>
      </c>
      <c r="C17" s="70">
        <f>'A. Eelarve'!C12</f>
        <v>96951.6</v>
      </c>
      <c r="D17" s="45" t="s">
        <v>158</v>
      </c>
      <c r="E17" s="70">
        <v>16158.6</v>
      </c>
      <c r="F17" s="45" t="s">
        <v>159</v>
      </c>
      <c r="G17" s="70">
        <v>16158.6</v>
      </c>
      <c r="H17" s="45" t="s">
        <v>160</v>
      </c>
      <c r="I17" s="70">
        <v>16158.6</v>
      </c>
      <c r="J17" s="45" t="s">
        <v>161</v>
      </c>
      <c r="K17" s="70">
        <v>16158.6</v>
      </c>
      <c r="L17" s="45" t="s">
        <v>162</v>
      </c>
      <c r="M17" s="70">
        <v>16158.6</v>
      </c>
      <c r="N17" s="45" t="s">
        <v>163</v>
      </c>
      <c r="O17" s="70">
        <v>16158.6</v>
      </c>
      <c r="P17" s="77">
        <f>'A. Eelarve'!D12</f>
        <v>75</v>
      </c>
    </row>
    <row r="18" spans="1:16" ht="15.75" x14ac:dyDescent="0.25">
      <c r="A18" s="43">
        <v>2</v>
      </c>
      <c r="B18" s="44" t="s">
        <v>17</v>
      </c>
      <c r="C18" s="70">
        <f>'A. Eelarve'!C13</f>
        <v>32317.200000000001</v>
      </c>
      <c r="D18" s="45" t="s">
        <v>164</v>
      </c>
      <c r="E18" s="70">
        <v>5386.2</v>
      </c>
      <c r="F18" s="45" t="s">
        <v>165</v>
      </c>
      <c r="G18" s="70">
        <v>5386.2</v>
      </c>
      <c r="H18" s="45" t="s">
        <v>166</v>
      </c>
      <c r="I18" s="70">
        <v>5386.2</v>
      </c>
      <c r="J18" s="45" t="s">
        <v>167</v>
      </c>
      <c r="K18" s="70">
        <v>5386.2</v>
      </c>
      <c r="L18" s="45" t="s">
        <v>168</v>
      </c>
      <c r="M18" s="70">
        <v>5386.2</v>
      </c>
      <c r="N18" s="45" t="s">
        <v>169</v>
      </c>
      <c r="O18" s="70">
        <v>5386.2</v>
      </c>
      <c r="P18" s="77">
        <f>'A. Eelarve'!D13</f>
        <v>25</v>
      </c>
    </row>
    <row r="19" spans="1:16" ht="15.75" x14ac:dyDescent="0.25">
      <c r="A19" s="43">
        <v>3</v>
      </c>
      <c r="B19" s="44" t="s">
        <v>19</v>
      </c>
      <c r="C19" s="70">
        <f>'A. Eelarve'!C14</f>
        <v>0</v>
      </c>
      <c r="D19" s="45"/>
      <c r="E19" s="70">
        <v>0</v>
      </c>
      <c r="F19" s="45"/>
      <c r="G19" s="70">
        <v>0</v>
      </c>
      <c r="H19" s="45"/>
      <c r="I19" s="45">
        <v>0</v>
      </c>
      <c r="J19" s="45"/>
      <c r="K19" s="45">
        <v>0</v>
      </c>
      <c r="L19" s="45"/>
      <c r="M19" s="45">
        <v>0</v>
      </c>
      <c r="N19" s="45"/>
      <c r="O19" s="45">
        <v>0</v>
      </c>
      <c r="P19" s="77">
        <f>'A. Eelarve'!D14</f>
        <v>0</v>
      </c>
    </row>
    <row r="20" spans="1:16" ht="15.75" x14ac:dyDescent="0.25">
      <c r="A20" s="43">
        <v>4</v>
      </c>
      <c r="B20" s="44" t="s">
        <v>18</v>
      </c>
      <c r="C20" s="70">
        <f>'A. Eelarve'!C15</f>
        <v>0</v>
      </c>
      <c r="D20" s="45"/>
      <c r="E20" s="70">
        <v>0</v>
      </c>
      <c r="F20" s="45"/>
      <c r="G20" s="70">
        <v>0</v>
      </c>
      <c r="H20" s="45"/>
      <c r="I20" s="45">
        <v>0</v>
      </c>
      <c r="J20" s="45"/>
      <c r="K20" s="45">
        <v>0</v>
      </c>
      <c r="L20" s="45"/>
      <c r="M20" s="45">
        <v>0</v>
      </c>
      <c r="N20" s="45"/>
      <c r="O20" s="45">
        <v>0</v>
      </c>
      <c r="P20" s="77">
        <f>'A. Eelarve'!D15</f>
        <v>0</v>
      </c>
    </row>
    <row r="21" spans="1:16" ht="15.75" x14ac:dyDescent="0.25">
      <c r="A21" s="43">
        <v>5</v>
      </c>
      <c r="B21" s="44" t="s">
        <v>49</v>
      </c>
      <c r="C21" s="70">
        <f>'A. Eelarve'!C16</f>
        <v>0</v>
      </c>
      <c r="D21" s="45"/>
      <c r="E21" s="70">
        <v>0</v>
      </c>
      <c r="F21" s="45"/>
      <c r="G21" s="70">
        <v>0</v>
      </c>
      <c r="H21" s="45"/>
      <c r="I21" s="45">
        <v>0</v>
      </c>
      <c r="J21" s="45"/>
      <c r="K21" s="45">
        <v>0</v>
      </c>
      <c r="L21" s="45"/>
      <c r="M21" s="45">
        <v>0</v>
      </c>
      <c r="N21" s="45"/>
      <c r="O21" s="45">
        <v>0</v>
      </c>
      <c r="P21" s="77">
        <f>'A. Eelarve'!D16</f>
        <v>0</v>
      </c>
    </row>
    <row r="22" spans="1:16" ht="15.75" x14ac:dyDescent="0.25">
      <c r="A22" s="147" t="s">
        <v>59</v>
      </c>
      <c r="B22" s="148"/>
      <c r="C22" s="51">
        <f>SUM(C17:C21)</f>
        <v>129268.8</v>
      </c>
      <c r="D22" s="46"/>
      <c r="E22" s="51">
        <f>SUM(E17:E21)</f>
        <v>21544.799999999999</v>
      </c>
      <c r="F22" s="46"/>
      <c r="G22" s="51">
        <f>SUM(G17:G21)</f>
        <v>21544.799999999999</v>
      </c>
      <c r="H22" s="46"/>
      <c r="I22" s="51">
        <f>SUM(I17:I21)</f>
        <v>21544.799999999999</v>
      </c>
      <c r="J22" s="51"/>
      <c r="K22" s="51">
        <f>SUM(K17:K21)</f>
        <v>21544.799999999999</v>
      </c>
      <c r="L22" s="51"/>
      <c r="M22" s="51">
        <f>SUM(M17:M21)</f>
        <v>21544.799999999999</v>
      </c>
      <c r="N22" s="51"/>
      <c r="O22" s="51">
        <f>SUM(O17:O21)</f>
        <v>21544.799999999999</v>
      </c>
      <c r="P22" s="51">
        <f>SUM(P17:P21)</f>
        <v>100</v>
      </c>
    </row>
    <row r="24" spans="1:16" x14ac:dyDescent="0.25">
      <c r="A24" s="61" t="s">
        <v>73</v>
      </c>
    </row>
    <row r="25" spans="1:16" ht="15.75" x14ac:dyDescent="0.25">
      <c r="A25" s="167" t="s">
        <v>15</v>
      </c>
      <c r="B25" s="168"/>
      <c r="C25" s="164" t="s">
        <v>20</v>
      </c>
      <c r="D25" s="180" t="s">
        <v>67</v>
      </c>
      <c r="E25" s="181"/>
      <c r="F25" s="181"/>
      <c r="G25" s="181"/>
      <c r="H25" s="181"/>
      <c r="I25" s="181"/>
      <c r="J25" s="181"/>
      <c r="K25" s="181"/>
      <c r="L25" s="181"/>
      <c r="M25" s="181"/>
      <c r="N25" s="181"/>
      <c r="O25" s="184"/>
      <c r="P25" s="164" t="s">
        <v>58</v>
      </c>
    </row>
    <row r="26" spans="1:16" ht="15.75" x14ac:dyDescent="0.25">
      <c r="A26" s="169"/>
      <c r="B26" s="170"/>
      <c r="C26" s="165"/>
      <c r="D26" s="162" t="s">
        <v>150</v>
      </c>
      <c r="E26" s="163"/>
      <c r="F26" s="162" t="s">
        <v>68</v>
      </c>
      <c r="G26" s="163"/>
      <c r="H26" s="162" t="s">
        <v>69</v>
      </c>
      <c r="I26" s="163"/>
      <c r="J26" s="162" t="s">
        <v>70</v>
      </c>
      <c r="K26" s="163"/>
      <c r="L26" s="162" t="s">
        <v>155</v>
      </c>
      <c r="M26" s="163"/>
      <c r="N26" s="162" t="s">
        <v>156</v>
      </c>
      <c r="O26" s="163"/>
      <c r="P26" s="165"/>
    </row>
    <row r="27" spans="1:16" ht="45" customHeight="1" x14ac:dyDescent="0.25">
      <c r="A27" s="171"/>
      <c r="B27" s="172"/>
      <c r="C27" s="166"/>
      <c r="D27" s="42" t="s">
        <v>71</v>
      </c>
      <c r="E27" s="63" t="s">
        <v>16</v>
      </c>
      <c r="F27" s="62" t="s">
        <v>71</v>
      </c>
      <c r="G27" s="63" t="s">
        <v>16</v>
      </c>
      <c r="H27" s="107" t="s">
        <v>71</v>
      </c>
      <c r="I27" s="108" t="s">
        <v>16</v>
      </c>
      <c r="J27" s="109" t="s">
        <v>71</v>
      </c>
      <c r="K27" s="110" t="s">
        <v>16</v>
      </c>
      <c r="L27" s="109" t="s">
        <v>71</v>
      </c>
      <c r="M27" s="110" t="s">
        <v>16</v>
      </c>
      <c r="N27" s="109" t="s">
        <v>71</v>
      </c>
      <c r="O27" s="110" t="s">
        <v>16</v>
      </c>
      <c r="P27" s="166"/>
    </row>
    <row r="28" spans="1:16" ht="15.75" x14ac:dyDescent="0.25">
      <c r="A28" s="43">
        <v>1</v>
      </c>
      <c r="B28" s="44" t="s">
        <v>4</v>
      </c>
      <c r="C28" s="70">
        <f>E28+G28+I28+K28+M28+O28</f>
        <v>64634.400000000001</v>
      </c>
      <c r="D28" s="29">
        <v>42215</v>
      </c>
      <c r="E28" s="74">
        <v>16158.6</v>
      </c>
      <c r="F28" s="29">
        <v>42482</v>
      </c>
      <c r="G28" s="74">
        <v>16158.6</v>
      </c>
      <c r="H28" s="130">
        <v>42671</v>
      </c>
      <c r="I28" s="111">
        <v>16158.6</v>
      </c>
      <c r="J28" s="130">
        <v>42920</v>
      </c>
      <c r="K28" s="111">
        <v>16158.6</v>
      </c>
      <c r="L28" s="111"/>
      <c r="M28" s="111"/>
      <c r="N28" s="111"/>
      <c r="O28" s="111"/>
      <c r="P28" s="77">
        <v>75</v>
      </c>
    </row>
    <row r="29" spans="1:16" ht="15.75" x14ac:dyDescent="0.25">
      <c r="A29" s="43">
        <v>2</v>
      </c>
      <c r="B29" s="44" t="s">
        <v>17</v>
      </c>
      <c r="C29" s="70">
        <f>E29+G29+I29+K29+M29+O29</f>
        <v>21544.799999999999</v>
      </c>
      <c r="D29" s="29">
        <v>42215</v>
      </c>
      <c r="E29" s="74">
        <v>5386.2</v>
      </c>
      <c r="F29" s="29">
        <v>42482</v>
      </c>
      <c r="G29" s="74">
        <v>5386.2</v>
      </c>
      <c r="H29" s="130">
        <v>42671</v>
      </c>
      <c r="I29" s="111">
        <v>5386.2</v>
      </c>
      <c r="J29" s="130">
        <v>42920</v>
      </c>
      <c r="K29" s="111">
        <v>5386.2</v>
      </c>
      <c r="L29" s="111"/>
      <c r="M29" s="111"/>
      <c r="N29" s="111"/>
      <c r="O29" s="111"/>
      <c r="P29" s="77">
        <v>25</v>
      </c>
    </row>
    <row r="30" spans="1:16" ht="15.75" x14ac:dyDescent="0.25">
      <c r="A30" s="43">
        <v>3</v>
      </c>
      <c r="B30" s="44" t="s">
        <v>19</v>
      </c>
      <c r="C30" s="70">
        <f>E30+G30+I30+K30+M30+O30</f>
        <v>0</v>
      </c>
      <c r="D30" s="29"/>
      <c r="E30" s="74">
        <v>0</v>
      </c>
      <c r="F30" s="29"/>
      <c r="G30" s="74"/>
      <c r="H30" s="111"/>
      <c r="I30" s="111"/>
      <c r="J30" s="111"/>
      <c r="K30" s="111"/>
      <c r="L30" s="111"/>
      <c r="M30" s="111"/>
      <c r="N30" s="111"/>
      <c r="O30" s="111"/>
      <c r="P30" s="77">
        <f>'A. Eelarve'!I14</f>
        <v>0</v>
      </c>
    </row>
    <row r="31" spans="1:16" ht="15.75" x14ac:dyDescent="0.25">
      <c r="A31" s="43">
        <v>4</v>
      </c>
      <c r="B31" s="44" t="s">
        <v>18</v>
      </c>
      <c r="C31" s="70">
        <f>E31+G31+I31+K31+M31+O31</f>
        <v>0</v>
      </c>
      <c r="D31" s="29"/>
      <c r="E31" s="74">
        <v>0</v>
      </c>
      <c r="F31" s="29"/>
      <c r="G31" s="74"/>
      <c r="H31" s="111"/>
      <c r="I31" s="111"/>
      <c r="J31" s="111"/>
      <c r="K31" s="111"/>
      <c r="L31" s="111"/>
      <c r="M31" s="111"/>
      <c r="N31" s="111"/>
      <c r="O31" s="111"/>
      <c r="P31" s="77">
        <f>'A. Eelarve'!I15</f>
        <v>0</v>
      </c>
    </row>
    <row r="32" spans="1:16" ht="15.75" x14ac:dyDescent="0.25">
      <c r="A32" s="43">
        <v>5</v>
      </c>
      <c r="B32" s="44" t="s">
        <v>49</v>
      </c>
      <c r="C32" s="70">
        <f>E32+G32+I32+K32+M32+O32</f>
        <v>0</v>
      </c>
      <c r="D32" s="29"/>
      <c r="E32" s="74">
        <v>0</v>
      </c>
      <c r="F32" s="29"/>
      <c r="G32" s="74"/>
      <c r="H32" s="111"/>
      <c r="I32" s="111"/>
      <c r="J32" s="111"/>
      <c r="K32" s="111"/>
      <c r="L32" s="111"/>
      <c r="M32" s="111"/>
      <c r="N32" s="111"/>
      <c r="O32" s="111"/>
      <c r="P32" s="77">
        <f>'A. Eelarve'!I16</f>
        <v>0</v>
      </c>
    </row>
    <row r="33" spans="1:16" ht="15.75" x14ac:dyDescent="0.25">
      <c r="A33" s="147" t="s">
        <v>59</v>
      </c>
      <c r="B33" s="148"/>
      <c r="C33" s="51">
        <f>SUM(C28:C32)</f>
        <v>86179.199999999997</v>
      </c>
      <c r="D33" s="46"/>
      <c r="E33" s="51">
        <f>SUM(E28:E32)</f>
        <v>21544.799999999999</v>
      </c>
      <c r="F33" s="46"/>
      <c r="G33" s="51">
        <f>SUM(G28:G32)</f>
        <v>21544.799999999999</v>
      </c>
      <c r="H33" s="51"/>
      <c r="I33" s="51">
        <f>SUM(I28:I32)</f>
        <v>21544.799999999999</v>
      </c>
      <c r="J33" s="51"/>
      <c r="K33" s="51">
        <f>SUM(K28:K32)</f>
        <v>21544.799999999999</v>
      </c>
      <c r="L33" s="51"/>
      <c r="M33" s="51">
        <f>SUM(M28:M32)</f>
        <v>0</v>
      </c>
      <c r="N33" s="51"/>
      <c r="O33" s="51">
        <f>SUM(O28:O32)</f>
        <v>0</v>
      </c>
      <c r="P33" s="51">
        <f>SUM(P28:P32)</f>
        <v>100</v>
      </c>
    </row>
    <row r="36" spans="1:16" ht="15.75" x14ac:dyDescent="0.25">
      <c r="A36" s="3" t="s">
        <v>239</v>
      </c>
      <c r="K36" s="64"/>
      <c r="L36" s="64"/>
      <c r="M36" s="64"/>
      <c r="N36" s="64"/>
      <c r="O36" s="64"/>
    </row>
    <row r="37" spans="1:16" x14ac:dyDescent="0.25">
      <c r="K37" s="113"/>
    </row>
    <row r="38" spans="1:16" ht="15" customHeight="1" x14ac:dyDescent="0.25">
      <c r="A38" s="19" t="s">
        <v>279</v>
      </c>
      <c r="I38"/>
      <c r="J38"/>
      <c r="L38"/>
      <c r="M38"/>
      <c r="N38"/>
      <c r="O38"/>
    </row>
    <row r="39" spans="1:16" x14ac:dyDescent="0.25">
      <c r="I39"/>
      <c r="J39"/>
      <c r="L39"/>
      <c r="M39"/>
      <c r="N39"/>
      <c r="O39"/>
    </row>
    <row r="42" spans="1:16" ht="15.75" x14ac:dyDescent="0.25">
      <c r="A42" s="19" t="s">
        <v>87</v>
      </c>
    </row>
    <row r="43" spans="1:16" ht="15.75" x14ac:dyDescent="0.25">
      <c r="A43" s="19"/>
    </row>
    <row r="44" spans="1:16" ht="15.75" x14ac:dyDescent="0.25">
      <c r="A44" s="19" t="s">
        <v>280</v>
      </c>
    </row>
    <row r="45" spans="1:16" ht="15.75" x14ac:dyDescent="0.25">
      <c r="A45" s="19" t="s">
        <v>281</v>
      </c>
    </row>
    <row r="46" spans="1:16" ht="15.75" x14ac:dyDescent="0.25">
      <c r="A46" s="19" t="s">
        <v>103</v>
      </c>
    </row>
    <row r="48" spans="1:16" ht="15.75" x14ac:dyDescent="0.25">
      <c r="A48" s="129" t="s">
        <v>203</v>
      </c>
    </row>
  </sheetData>
  <sheetProtection selectLockedCells="1"/>
  <mergeCells count="22">
    <mergeCell ref="P25:P27"/>
    <mergeCell ref="D25:O25"/>
    <mergeCell ref="H26:I26"/>
    <mergeCell ref="J26:K26"/>
    <mergeCell ref="L26:M26"/>
    <mergeCell ref="N26:O26"/>
    <mergeCell ref="A22:B22"/>
    <mergeCell ref="H15:H16"/>
    <mergeCell ref="F15:F16"/>
    <mergeCell ref="D15:D16"/>
    <mergeCell ref="P14:P16"/>
    <mergeCell ref="J15:J16"/>
    <mergeCell ref="L15:L16"/>
    <mergeCell ref="N15:N16"/>
    <mergeCell ref="D14:M14"/>
    <mergeCell ref="E15:E16"/>
    <mergeCell ref="G15:G16"/>
    <mergeCell ref="A33:B33"/>
    <mergeCell ref="F26:G26"/>
    <mergeCell ref="D26:E26"/>
    <mergeCell ref="C25:C27"/>
    <mergeCell ref="A25:B27"/>
  </mergeCells>
  <conditionalFormatting sqref="P22">
    <cfRule type="cellIs" dxfId="37" priority="7" operator="equal">
      <formula>0</formula>
    </cfRule>
    <cfRule type="cellIs" dxfId="36" priority="8" operator="lessThan">
      <formula>100</formula>
    </cfRule>
    <cfRule type="cellIs" dxfId="35" priority="9" operator="greaterThan">
      <formula>100</formula>
    </cfRule>
  </conditionalFormatting>
  <conditionalFormatting sqref="P33">
    <cfRule type="cellIs" dxfId="34" priority="1" operator="equal">
      <formula>0</formula>
    </cfRule>
    <cfRule type="cellIs" dxfId="33" priority="2" operator="lessThan">
      <formula>100</formula>
    </cfRule>
    <cfRule type="cellIs" dxfId="32" priority="3" operator="greaterThan">
      <formula>100</formula>
    </cfRule>
  </conditionalFormatting>
  <dataValidations count="6">
    <dataValidation type="decimal" operator="equal" allowBlank="1" showInputMessage="1" showErrorMessage="1" sqref="C33 C22:D22">
      <formula1>C32</formula1>
    </dataValidation>
    <dataValidation type="decimal" operator="equal" allowBlank="1" showInputMessage="1" showErrorMessage="1" errorTitle="Tähelepanu!" error="Tervik peab olema 100%" promptTitle="Tähelepanu!" prompt="Osakaalude summa peab olema 100%" sqref="P22 P33">
      <formula1>100</formula1>
    </dataValidation>
    <dataValidation type="decimal" allowBlank="1" showInputMessage="1" showErrorMessage="1" errorTitle="Tähelepanu!" error="AMIF toetuse osakaal ei saa olla suurem kui 75%" promptTitle="Tähelepanu!" prompt="AMIF toetuse osakaal ei saa olla suurem kui 75%" sqref="P17 P28">
      <formula1>0</formula1>
      <formula2>75</formula2>
    </dataValidation>
    <dataValidation operator="equal" allowBlank="1" showErrorMessage="1" promptTitle="Tähelepanu!" prompt="AMIF tulu peab võrduma AMIF kuluga." sqref="B16 A25"/>
    <dataValidation type="custom" allowBlank="1" showInputMessage="1" showErrorMessage="1" sqref="P18 P29">
      <formula1>IF(SUM(P17:P21)&gt;100," ",100-(P17+P19+P20+P21))</formula1>
    </dataValidation>
    <dataValidation type="decimal" operator="equal" allowBlank="1" showInputMessage="1" showErrorMessage="1" sqref="D33">
      <formula1>D40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9"/>
  <sheetViews>
    <sheetView workbookViewId="0">
      <selection activeCell="B30" sqref="B30"/>
    </sheetView>
  </sheetViews>
  <sheetFormatPr defaultColWidth="9.140625" defaultRowHeight="15.75" x14ac:dyDescent="0.25"/>
  <cols>
    <col min="1" max="1" width="25.28515625" style="1" customWidth="1"/>
    <col min="2" max="2" width="41.85546875" style="1" customWidth="1"/>
    <col min="3" max="3" width="17.28515625" style="1" customWidth="1"/>
    <col min="4" max="4" width="19.7109375" style="1" customWidth="1"/>
    <col min="5" max="5" width="18.140625" style="1" customWidth="1"/>
    <col min="6" max="9" width="18.140625" style="19" customWidth="1"/>
    <col min="10" max="10" width="18.140625" style="1"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IF(K21=0,"",IF(K21=100,"","Tähelepanu! Tabel 1. Projekti maksumus ja tulud allikate lõikes (EUR), osakaalude summa ei moodusta 100%"))</f>
        <v/>
      </c>
    </row>
    <row r="2" spans="1:19" s="19" customFormat="1" x14ac:dyDescent="0.25">
      <c r="A2" s="33" t="str">
        <f>IF(D21=D32,"","Tähelepanu! Tabel 1. Projekti maksumus ja tulud allikate lõikes (EUR). Projekti tegelikud tulud kokku ei ole võrdne projekti tegelike kuludega.")</f>
        <v/>
      </c>
    </row>
    <row r="3" spans="1:19" s="19" customFormat="1" x14ac:dyDescent="0.25">
      <c r="A3" s="94" t="str">
        <f>IF(C41=D32,"","Tähelepanu! Tabel 3. Projekti kulud meetmete lõikes (EUR) kokku ei ole võrdne Tabel 2. Kuluaruande koond tegelikud kulud kokku")</f>
        <v/>
      </c>
      <c r="B3" s="92"/>
      <c r="D3" s="39"/>
    </row>
    <row r="4" spans="1:19" s="19" customFormat="1" x14ac:dyDescent="0.25">
      <c r="A4" s="91" t="s">
        <v>26</v>
      </c>
      <c r="B4" s="92"/>
      <c r="D4" s="39"/>
    </row>
    <row r="5" spans="1:19" x14ac:dyDescent="0.25">
      <c r="A5" s="3" t="s">
        <v>0</v>
      </c>
    </row>
    <row r="6" spans="1:19" s="30" customFormat="1" x14ac:dyDescent="0.25">
      <c r="A6" s="39" t="s">
        <v>46</v>
      </c>
      <c r="B6" s="30" t="str">
        <f>'A. Eelarve'!B4</f>
        <v>Politsei- ja Piirivalveamet</v>
      </c>
    </row>
    <row r="7" spans="1:19" s="30" customFormat="1" x14ac:dyDescent="0.25">
      <c r="A7" s="39" t="s">
        <v>92</v>
      </c>
      <c r="B7" s="30" t="str">
        <f>'A. Eelarve'!B5</f>
        <v>Nõustamine ja huvitegevuse korraldamine kinnipidamiskeskuses</v>
      </c>
    </row>
    <row r="8" spans="1:19" s="30" customFormat="1" x14ac:dyDescent="0.25">
      <c r="A8" s="39" t="s">
        <v>95</v>
      </c>
      <c r="B8" s="30" t="s">
        <v>170</v>
      </c>
    </row>
    <row r="9" spans="1:19" s="30" customFormat="1" x14ac:dyDescent="0.25">
      <c r="A9" s="39" t="s">
        <v>96</v>
      </c>
      <c r="B9" s="30" t="s">
        <v>204</v>
      </c>
    </row>
    <row r="10" spans="1:19" s="30" customFormat="1" x14ac:dyDescent="0.25">
      <c r="A10" s="39" t="s">
        <v>1</v>
      </c>
      <c r="B10" s="30" t="s">
        <v>278</v>
      </c>
      <c r="C10" s="38"/>
      <c r="D10" s="38"/>
      <c r="E10" s="38"/>
      <c r="F10" s="38"/>
      <c r="G10" s="38"/>
      <c r="H10" s="38"/>
      <c r="I10" s="38"/>
      <c r="J10" s="38"/>
      <c r="K10" s="38"/>
      <c r="L10" s="38"/>
      <c r="M10" s="38"/>
      <c r="N10" s="38"/>
      <c r="O10" s="38"/>
      <c r="P10" s="38"/>
      <c r="Q10" s="38"/>
      <c r="R10" s="38"/>
      <c r="S10" s="38"/>
    </row>
    <row r="11" spans="1:19" x14ac:dyDescent="0.25">
      <c r="A11" s="86" t="s">
        <v>48</v>
      </c>
      <c r="B11" s="1" t="s">
        <v>27</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191" t="s">
        <v>60</v>
      </c>
      <c r="B14" s="191"/>
      <c r="C14" s="25"/>
      <c r="D14" s="25"/>
    </row>
    <row r="15" spans="1:19" ht="47.25" x14ac:dyDescent="0.25">
      <c r="A15" s="40"/>
      <c r="B15" s="41" t="s">
        <v>15</v>
      </c>
      <c r="C15" s="42" t="s">
        <v>64</v>
      </c>
      <c r="D15" s="42" t="s">
        <v>65</v>
      </c>
      <c r="E15" s="32" t="s">
        <v>171</v>
      </c>
      <c r="F15" s="32" t="s">
        <v>172</v>
      </c>
      <c r="G15" s="32" t="s">
        <v>173</v>
      </c>
      <c r="H15" s="32" t="s">
        <v>174</v>
      </c>
      <c r="I15" s="32" t="s">
        <v>175</v>
      </c>
      <c r="J15" s="32" t="s">
        <v>176</v>
      </c>
      <c r="K15" s="26" t="s">
        <v>58</v>
      </c>
    </row>
    <row r="16" spans="1:19" x14ac:dyDescent="0.25">
      <c r="A16" s="43">
        <v>1</v>
      </c>
      <c r="B16" s="44" t="s">
        <v>4</v>
      </c>
      <c r="C16" s="70">
        <f>'A. Eelarve'!C12</f>
        <v>96951.6</v>
      </c>
      <c r="D16" s="70">
        <f>E16+J16+F16+G16+H16+I16</f>
        <v>48655.5075</v>
      </c>
      <c r="E16" s="115">
        <f>E32*0.75</f>
        <v>4695.7275</v>
      </c>
      <c r="F16" s="115">
        <f t="shared" ref="F16:J16" si="0">F32*0.75</f>
        <v>11848.3575</v>
      </c>
      <c r="G16" s="115">
        <f t="shared" si="0"/>
        <v>17809.994999999999</v>
      </c>
      <c r="H16" s="115">
        <f t="shared" si="0"/>
        <v>14301.427499999998</v>
      </c>
      <c r="I16" s="115">
        <f t="shared" si="0"/>
        <v>0</v>
      </c>
      <c r="J16" s="115">
        <f t="shared" si="0"/>
        <v>0</v>
      </c>
      <c r="K16" s="71">
        <f>'A. Eelarve'!D12</f>
        <v>75</v>
      </c>
    </row>
    <row r="17" spans="1:14" x14ac:dyDescent="0.25">
      <c r="A17" s="43">
        <v>2</v>
      </c>
      <c r="B17" s="44" t="s">
        <v>17</v>
      </c>
      <c r="C17" s="70">
        <f>'A. Eelarve'!C13</f>
        <v>32317.200000000001</v>
      </c>
      <c r="D17" s="70">
        <f>E17+J17+F17+G17+H17+I17</f>
        <v>16218.502499999999</v>
      </c>
      <c r="E17" s="70">
        <f>E32*0.25</f>
        <v>1565.2425000000001</v>
      </c>
      <c r="F17" s="70">
        <f t="shared" ref="F17:J17" si="1">F32*0.25</f>
        <v>3949.4524999999999</v>
      </c>
      <c r="G17" s="70">
        <f t="shared" si="1"/>
        <v>5936.665</v>
      </c>
      <c r="H17" s="70">
        <f t="shared" si="1"/>
        <v>4767.142499999999</v>
      </c>
      <c r="I17" s="70">
        <f t="shared" si="1"/>
        <v>0</v>
      </c>
      <c r="J17" s="70">
        <f t="shared" si="1"/>
        <v>0</v>
      </c>
      <c r="K17" s="71">
        <f>'A. Eelarve'!D13</f>
        <v>25</v>
      </c>
      <c r="L17" s="6"/>
    </row>
    <row r="18" spans="1:14" s="19" customFormat="1" x14ac:dyDescent="0.25">
      <c r="A18" s="43">
        <v>3</v>
      </c>
      <c r="B18" s="44" t="s">
        <v>19</v>
      </c>
      <c r="C18" s="70">
        <f>'A. Eelarve'!C14</f>
        <v>0</v>
      </c>
      <c r="D18" s="70">
        <f>E18+J18</f>
        <v>0</v>
      </c>
      <c r="E18" s="70">
        <v>0</v>
      </c>
      <c r="F18" s="70">
        <v>0</v>
      </c>
      <c r="G18" s="70">
        <v>0</v>
      </c>
      <c r="H18" s="70">
        <v>0</v>
      </c>
      <c r="I18" s="70">
        <v>0</v>
      </c>
      <c r="J18" s="70">
        <v>0</v>
      </c>
      <c r="K18" s="71">
        <f>'A. Eelarve'!D14</f>
        <v>0</v>
      </c>
      <c r="L18" s="6"/>
    </row>
    <row r="19" spans="1:14" x14ac:dyDescent="0.25">
      <c r="A19" s="43">
        <v>4</v>
      </c>
      <c r="B19" s="44" t="s">
        <v>18</v>
      </c>
      <c r="C19" s="70">
        <f>'A. Eelarve'!C15</f>
        <v>0</v>
      </c>
      <c r="D19" s="70">
        <f>E19+J19</f>
        <v>0</v>
      </c>
      <c r="E19" s="70">
        <v>0</v>
      </c>
      <c r="F19" s="70">
        <v>0</v>
      </c>
      <c r="G19" s="70">
        <v>0</v>
      </c>
      <c r="H19" s="70">
        <v>0</v>
      </c>
      <c r="I19" s="70">
        <v>0</v>
      </c>
      <c r="J19" s="70">
        <v>0</v>
      </c>
      <c r="K19" s="71">
        <f>'A. Eelarve'!D15</f>
        <v>0</v>
      </c>
    </row>
    <row r="20" spans="1:14" s="19" customFormat="1" x14ac:dyDescent="0.25">
      <c r="A20" s="43">
        <v>5</v>
      </c>
      <c r="B20" s="44" t="s">
        <v>49</v>
      </c>
      <c r="C20" s="70">
        <f>'A. Eelarve'!C16</f>
        <v>0</v>
      </c>
      <c r="D20" s="70">
        <f>E20+J20</f>
        <v>0</v>
      </c>
      <c r="E20" s="70">
        <v>0</v>
      </c>
      <c r="F20" s="70">
        <v>0</v>
      </c>
      <c r="G20" s="70">
        <v>0</v>
      </c>
      <c r="H20" s="70">
        <v>0</v>
      </c>
      <c r="I20" s="70">
        <v>0</v>
      </c>
      <c r="J20" s="70">
        <v>0</v>
      </c>
      <c r="K20" s="71">
        <f>'A. Eelarve'!D16</f>
        <v>0</v>
      </c>
    </row>
    <row r="21" spans="1:14" x14ac:dyDescent="0.25">
      <c r="A21" s="147" t="s">
        <v>59</v>
      </c>
      <c r="B21" s="148"/>
      <c r="C21" s="51">
        <f>SUM(C16:C20)</f>
        <v>129268.8</v>
      </c>
      <c r="D21" s="51">
        <f>SUM(D16:D20)</f>
        <v>64874.009999999995</v>
      </c>
      <c r="E21" s="51">
        <f t="shared" ref="E21:J21" si="2">SUM(E16:E20)</f>
        <v>6260.97</v>
      </c>
      <c r="F21" s="51">
        <f t="shared" si="2"/>
        <v>15797.81</v>
      </c>
      <c r="G21" s="51">
        <f t="shared" si="2"/>
        <v>23746.66</v>
      </c>
      <c r="H21" s="51">
        <f t="shared" si="2"/>
        <v>19068.569999999996</v>
      </c>
      <c r="I21" s="51">
        <f t="shared" si="2"/>
        <v>0</v>
      </c>
      <c r="J21" s="51">
        <f t="shared" si="2"/>
        <v>0</v>
      </c>
      <c r="K21" s="27">
        <f>SUM(K16:K20)</f>
        <v>100</v>
      </c>
    </row>
    <row r="24" spans="1:14" s="19" customFormat="1" x14ac:dyDescent="0.25">
      <c r="A24" s="8" t="s">
        <v>91</v>
      </c>
      <c r="B24" s="1"/>
      <c r="C24" s="7"/>
      <c r="D24" s="6"/>
      <c r="E24" s="6"/>
      <c r="F24" s="6"/>
      <c r="G24" s="6"/>
      <c r="H24" s="6"/>
      <c r="I24" s="6"/>
      <c r="J24" s="6"/>
      <c r="K24" s="6"/>
    </row>
    <row r="25" spans="1:14" ht="78.75" customHeight="1" x14ac:dyDescent="0.25">
      <c r="A25" s="187" t="s">
        <v>2</v>
      </c>
      <c r="B25" s="187" t="s">
        <v>3</v>
      </c>
      <c r="C25" s="185" t="s">
        <v>13</v>
      </c>
      <c r="D25" s="31" t="s">
        <v>25</v>
      </c>
      <c r="E25" s="185" t="s">
        <v>171</v>
      </c>
      <c r="F25" s="185" t="s">
        <v>172</v>
      </c>
      <c r="G25" s="185" t="s">
        <v>173</v>
      </c>
      <c r="H25" s="185" t="s">
        <v>174</v>
      </c>
      <c r="I25" s="185" t="s">
        <v>175</v>
      </c>
      <c r="J25" s="185" t="s">
        <v>176</v>
      </c>
      <c r="K25" s="32" t="s">
        <v>6</v>
      </c>
    </row>
    <row r="26" spans="1:14" s="14" customFormat="1" x14ac:dyDescent="0.25">
      <c r="A26" s="188"/>
      <c r="B26" s="188"/>
      <c r="C26" s="186"/>
      <c r="D26" s="4" t="s">
        <v>5</v>
      </c>
      <c r="E26" s="186"/>
      <c r="F26" s="186"/>
      <c r="G26" s="186"/>
      <c r="H26" s="186"/>
      <c r="I26" s="186"/>
      <c r="J26" s="186"/>
      <c r="K26" s="22"/>
    </row>
    <row r="27" spans="1:14" s="14" customFormat="1" x14ac:dyDescent="0.25">
      <c r="A27" s="10" t="s">
        <v>38</v>
      </c>
      <c r="B27" s="10" t="s">
        <v>7</v>
      </c>
      <c r="C27" s="78">
        <f>'A. Eelarve'!C21</f>
        <v>75808.800000000003</v>
      </c>
      <c r="D27" s="78">
        <f>SUM(E27:J27)</f>
        <v>43045.939999999995</v>
      </c>
      <c r="E27" s="78">
        <f>'C1. Tööjõukulud'!H43</f>
        <v>6154.96</v>
      </c>
      <c r="F27" s="78">
        <f>'C1. Tööjõukulud'!H116</f>
        <v>11894.65</v>
      </c>
      <c r="G27" s="78">
        <f>'C1. Tööjõukulud'!H185</f>
        <v>12991.460000000001</v>
      </c>
      <c r="H27" s="78">
        <f>'C1. Tööjõukulud'!H251</f>
        <v>12004.869999999997</v>
      </c>
      <c r="I27" s="78">
        <f>'C1. Tööjõukulud'!H257</f>
        <v>0</v>
      </c>
      <c r="J27" s="78">
        <f>'C1. Tööjõukulud'!H264</f>
        <v>0</v>
      </c>
      <c r="K27" s="78">
        <f t="shared" ref="K27:K32" si="3">IFERROR(ROUND(D27/C27*100,2),0)</f>
        <v>56.78</v>
      </c>
      <c r="N27"/>
    </row>
    <row r="28" spans="1:14" x14ac:dyDescent="0.25">
      <c r="A28" s="10" t="s">
        <v>8</v>
      </c>
      <c r="B28" s="11" t="s">
        <v>10</v>
      </c>
      <c r="C28" s="78">
        <f>'A. Eelarve'!C22</f>
        <v>53100</v>
      </c>
      <c r="D28" s="78">
        <f>SUM(E28+F28+G28+H28+I28+J28)</f>
        <v>21766.87</v>
      </c>
      <c r="E28" s="78">
        <f>' C2. Sihtrühmaga seotud kulud'!H7</f>
        <v>106.01</v>
      </c>
      <c r="F28" s="78">
        <f>' C2. Sihtrühmaga seotud kulud'!H11</f>
        <v>3903.16</v>
      </c>
      <c r="G28" s="78">
        <f>' C2. Sihtrühmaga seotud kulud'!H17</f>
        <v>10694</v>
      </c>
      <c r="H28" s="78">
        <f>' C2. Sihtrühmaga seotud kulud'!H22</f>
        <v>7063.7</v>
      </c>
      <c r="I28" s="78">
        <f>' C2. Sihtrühmaga seotud kulud'!H28</f>
        <v>0</v>
      </c>
      <c r="J28" s="78">
        <f>' C2. Sihtrühmaga seotud kulud'!H35</f>
        <v>0</v>
      </c>
      <c r="K28" s="78">
        <f t="shared" si="3"/>
        <v>40.99</v>
      </c>
    </row>
    <row r="29" spans="1:14" x14ac:dyDescent="0.25">
      <c r="A29" s="10" t="s">
        <v>9</v>
      </c>
      <c r="B29" s="11" t="s">
        <v>85</v>
      </c>
      <c r="C29" s="78">
        <f>'A. Eelarve'!C23</f>
        <v>360</v>
      </c>
      <c r="D29" s="78">
        <f>SUM(E29+F29+G29+H29+I29+J29)</f>
        <v>61.2</v>
      </c>
      <c r="E29" s="78">
        <f>' C3. EL avalikustamise kulud'!H7</f>
        <v>0</v>
      </c>
      <c r="F29" s="78">
        <f>' C3. EL avalikustamise kulud'!H9</f>
        <v>0</v>
      </c>
      <c r="G29" s="78">
        <v>61.2</v>
      </c>
      <c r="H29" s="78">
        <v>0</v>
      </c>
      <c r="I29" s="78">
        <f>' C3. EL avalikustamise kulud'!H15</f>
        <v>0</v>
      </c>
      <c r="J29" s="78">
        <f>' C3. EL avalikustamise kulud'!H17</f>
        <v>0</v>
      </c>
      <c r="K29" s="78">
        <f t="shared" si="3"/>
        <v>17</v>
      </c>
    </row>
    <row r="30" spans="1:14" x14ac:dyDescent="0.25">
      <c r="A30" s="12"/>
      <c r="B30" s="13" t="s">
        <v>45</v>
      </c>
      <c r="C30" s="79">
        <f t="shared" ref="C30" si="4">SUM(C27:C29)</f>
        <v>129268.8</v>
      </c>
      <c r="D30" s="79">
        <f>SUM(D27:D29)</f>
        <v>64874.009999999995</v>
      </c>
      <c r="E30" s="79">
        <f t="shared" ref="E30:J30" si="5">SUM(E27:E29)</f>
        <v>6260.97</v>
      </c>
      <c r="F30" s="138">
        <f>SUM(F27:F29)</f>
        <v>15797.81</v>
      </c>
      <c r="G30" s="138">
        <f>SUM(G27:G29)</f>
        <v>23746.66</v>
      </c>
      <c r="H30" s="79">
        <f t="shared" si="5"/>
        <v>19068.569999999996</v>
      </c>
      <c r="I30" s="79">
        <f t="shared" si="5"/>
        <v>0</v>
      </c>
      <c r="J30" s="79">
        <f t="shared" si="5"/>
        <v>0</v>
      </c>
      <c r="K30" s="79">
        <f t="shared" si="3"/>
        <v>50.19</v>
      </c>
    </row>
    <row r="31" spans="1:14" x14ac:dyDescent="0.25">
      <c r="A31" s="12"/>
      <c r="B31" s="13" t="s">
        <v>14</v>
      </c>
      <c r="C31" s="79">
        <f>'A. Eelarve'!C25</f>
        <v>0</v>
      </c>
      <c r="D31" s="79">
        <f>SUM(E31,J31)</f>
        <v>0</v>
      </c>
      <c r="E31" s="80">
        <v>0</v>
      </c>
      <c r="F31" s="80">
        <v>0</v>
      </c>
      <c r="G31" s="80">
        <v>0</v>
      </c>
      <c r="H31" s="80">
        <v>0</v>
      </c>
      <c r="I31" s="80">
        <v>0</v>
      </c>
      <c r="J31" s="80">
        <v>0</v>
      </c>
      <c r="K31" s="79">
        <f t="shared" si="3"/>
        <v>0</v>
      </c>
    </row>
    <row r="32" spans="1:14" x14ac:dyDescent="0.25">
      <c r="A32" s="9"/>
      <c r="B32" s="10" t="s">
        <v>12</v>
      </c>
      <c r="C32" s="78">
        <f>SUM(C30:C31)</f>
        <v>129268.8</v>
      </c>
      <c r="D32" s="78">
        <f>SUM(D30:D31)</f>
        <v>64874.009999999995</v>
      </c>
      <c r="E32" s="78">
        <f t="shared" ref="E32" si="6">SUM(E30:E31)</f>
        <v>6260.97</v>
      </c>
      <c r="F32" s="139">
        <f>SUM(F30:F31)</f>
        <v>15797.81</v>
      </c>
      <c r="G32" s="139">
        <f>SUM(G30:G31)</f>
        <v>23746.66</v>
      </c>
      <c r="H32" s="78">
        <f>SUM(H30:H31)</f>
        <v>19068.569999999996</v>
      </c>
      <c r="I32" s="78">
        <f>SUM(I30:I31)</f>
        <v>0</v>
      </c>
      <c r="J32" s="78">
        <f t="shared" ref="J32" si="7">SUM(J30:J31)</f>
        <v>0</v>
      </c>
      <c r="K32" s="78">
        <f t="shared" si="3"/>
        <v>50.19</v>
      </c>
    </row>
    <row r="33" spans="1:10" x14ac:dyDescent="0.25">
      <c r="A33"/>
      <c r="B33"/>
      <c r="C33"/>
      <c r="D33"/>
      <c r="J33" s="81"/>
    </row>
    <row r="34" spans="1:10" x14ac:dyDescent="0.25">
      <c r="A34" s="19"/>
      <c r="B34" s="19"/>
      <c r="C34" s="19"/>
    </row>
    <row r="36" spans="1:10" s="19" customFormat="1" x14ac:dyDescent="0.25">
      <c r="A36" s="16" t="s">
        <v>90</v>
      </c>
      <c r="B36" s="18"/>
      <c r="C36" s="15"/>
    </row>
    <row r="37" spans="1:10" s="19" customFormat="1" ht="47.25" x14ac:dyDescent="0.25">
      <c r="A37" s="17"/>
      <c r="B37" s="66" t="s">
        <v>76</v>
      </c>
      <c r="C37" s="65" t="s">
        <v>75</v>
      </c>
      <c r="D37" s="23" t="s">
        <v>171</v>
      </c>
      <c r="E37" s="23" t="s">
        <v>177</v>
      </c>
      <c r="F37" s="23" t="s">
        <v>178</v>
      </c>
      <c r="G37" s="23" t="s">
        <v>179</v>
      </c>
      <c r="H37" s="23" t="s">
        <v>180</v>
      </c>
      <c r="I37" s="5" t="s">
        <v>181</v>
      </c>
    </row>
    <row r="38" spans="1:10" s="19" customFormat="1" x14ac:dyDescent="0.25">
      <c r="A38" s="21" t="str">
        <f>'A. Eelarve'!A37</f>
        <v>Varjupaik – vastuvõtt</v>
      </c>
      <c r="B38" s="82">
        <f>'A. Eelarve'!B37</f>
        <v>129268.8</v>
      </c>
      <c r="C38" s="83">
        <f>D38+E38+F38+G38</f>
        <v>64874.01</v>
      </c>
      <c r="D38" s="74">
        <v>6260.97</v>
      </c>
      <c r="E38" s="74">
        <v>15797.81</v>
      </c>
      <c r="F38" s="74">
        <v>23746.66</v>
      </c>
      <c r="G38" s="74">
        <v>19068.57</v>
      </c>
      <c r="H38" s="74">
        <v>0</v>
      </c>
      <c r="I38" s="74">
        <v>0</v>
      </c>
    </row>
    <row r="39" spans="1:10" s="19" customFormat="1" ht="51.75" customHeight="1" x14ac:dyDescent="0.25">
      <c r="A39" s="2" t="str">
        <f>'A. Eelarve'!A38</f>
        <v>Tagasisaatmine – tagasisaatmismenetlustega kaasnevad meetmed</v>
      </c>
      <c r="B39" s="82">
        <f>'A. Eelarve'!B38</f>
        <v>0</v>
      </c>
      <c r="C39" s="83">
        <f>D39+I39</f>
        <v>0</v>
      </c>
      <c r="D39" s="74">
        <v>0</v>
      </c>
      <c r="E39" s="74">
        <v>0</v>
      </c>
      <c r="F39" s="74">
        <v>0</v>
      </c>
      <c r="G39" s="74">
        <v>0</v>
      </c>
      <c r="H39" s="74">
        <v>0</v>
      </c>
      <c r="I39" s="74">
        <v>0</v>
      </c>
    </row>
    <row r="40" spans="1:10" s="19" customFormat="1" x14ac:dyDescent="0.25">
      <c r="A40" s="21" t="str">
        <f>'A. Eelarve'!A39</f>
        <v>Tagasisaatmismeetmed</v>
      </c>
      <c r="B40" s="82">
        <f>'A. Eelarve'!B39</f>
        <v>0</v>
      </c>
      <c r="C40" s="83">
        <f t="shared" ref="C40" si="8">D40+E40</f>
        <v>0</v>
      </c>
      <c r="D40" s="74">
        <v>0</v>
      </c>
      <c r="E40" s="74">
        <v>0</v>
      </c>
      <c r="F40" s="74">
        <v>0</v>
      </c>
      <c r="G40" s="74">
        <v>0</v>
      </c>
      <c r="H40" s="74">
        <v>0</v>
      </c>
      <c r="I40" s="74">
        <v>0</v>
      </c>
    </row>
    <row r="41" spans="1:10" x14ac:dyDescent="0.25">
      <c r="A41" s="10" t="s">
        <v>20</v>
      </c>
      <c r="B41" s="84">
        <f t="shared" ref="B41:I41" si="9">SUM(B38:B40)</f>
        <v>129268.8</v>
      </c>
      <c r="C41" s="78">
        <f>SUM(C38:C40)</f>
        <v>64874.01</v>
      </c>
      <c r="D41" s="78">
        <f t="shared" si="9"/>
        <v>6260.97</v>
      </c>
      <c r="E41" s="78">
        <f>E38+E39+E40</f>
        <v>15797.81</v>
      </c>
      <c r="F41" s="139">
        <f>SUM(F38:F40)</f>
        <v>23746.66</v>
      </c>
      <c r="G41" s="78">
        <f t="shared" si="9"/>
        <v>19068.57</v>
      </c>
      <c r="H41" s="78">
        <f t="shared" si="9"/>
        <v>0</v>
      </c>
      <c r="I41" s="78">
        <f t="shared" si="9"/>
        <v>0</v>
      </c>
    </row>
    <row r="42" spans="1:10" customFormat="1" ht="15" x14ac:dyDescent="0.25"/>
    <row r="43" spans="1:10" s="19" customFormat="1" x14ac:dyDescent="0.25">
      <c r="A43" s="88"/>
      <c r="B43" s="89"/>
      <c r="C43" s="90"/>
      <c r="D43"/>
      <c r="E43"/>
      <c r="F43" s="15"/>
      <c r="G43" s="15"/>
      <c r="H43" s="15"/>
      <c r="I43" s="15"/>
    </row>
    <row r="44" spans="1:10" x14ac:dyDescent="0.25">
      <c r="A44" s="18" t="s">
        <v>62</v>
      </c>
    </row>
    <row r="45" spans="1:10" x14ac:dyDescent="0.25">
      <c r="A45" s="189" t="s">
        <v>82</v>
      </c>
      <c r="B45" s="190"/>
      <c r="C45" s="67" t="s">
        <v>81</v>
      </c>
      <c r="D45" s="68" t="s">
        <v>50</v>
      </c>
      <c r="E45"/>
      <c r="F45" s="15"/>
      <c r="G45" s="15"/>
      <c r="H45" s="15"/>
      <c r="I45" s="15"/>
      <c r="J45"/>
    </row>
    <row r="46" spans="1:10" ht="47.25" x14ac:dyDescent="0.25">
      <c r="A46" s="20">
        <v>1</v>
      </c>
      <c r="B46" s="2" t="s">
        <v>21</v>
      </c>
      <c r="C46" s="69" t="s">
        <v>79</v>
      </c>
      <c r="D46" s="34"/>
      <c r="E46"/>
      <c r="F46" s="15"/>
      <c r="G46" s="15"/>
      <c r="H46" s="15"/>
      <c r="I46" s="15"/>
      <c r="J46"/>
    </row>
    <row r="47" spans="1:10" x14ac:dyDescent="0.25">
      <c r="A47" s="20">
        <v>2</v>
      </c>
      <c r="B47" s="21" t="s">
        <v>22</v>
      </c>
      <c r="C47" s="69" t="s">
        <v>79</v>
      </c>
      <c r="D47" s="34"/>
      <c r="E47"/>
      <c r="F47" s="15"/>
      <c r="G47" s="15"/>
      <c r="H47" s="15"/>
      <c r="I47" s="15"/>
      <c r="J47"/>
    </row>
    <row r="48" spans="1:10" ht="47.25" x14ac:dyDescent="0.25">
      <c r="A48" s="20">
        <v>3</v>
      </c>
      <c r="B48" s="2" t="s">
        <v>23</v>
      </c>
      <c r="C48" s="69" t="s">
        <v>80</v>
      </c>
      <c r="D48" s="34"/>
      <c r="E48"/>
      <c r="F48" s="15"/>
      <c r="G48" s="15"/>
      <c r="H48" s="15"/>
      <c r="I48" s="15"/>
      <c r="J48"/>
    </row>
    <row r="49" spans="1:10" ht="47.25" x14ac:dyDescent="0.25">
      <c r="A49" s="20">
        <v>4</v>
      </c>
      <c r="B49" s="2" t="s">
        <v>24</v>
      </c>
      <c r="C49" s="69" t="s">
        <v>79</v>
      </c>
      <c r="D49" s="34"/>
      <c r="E49"/>
      <c r="F49" s="15"/>
      <c r="G49" s="15"/>
      <c r="H49" s="15"/>
      <c r="I49" s="15"/>
      <c r="J49"/>
    </row>
  </sheetData>
  <sheetProtection selectLockedCells="1"/>
  <dataConsolidate/>
  <mergeCells count="12">
    <mergeCell ref="J25:J26"/>
    <mergeCell ref="A25:A26"/>
    <mergeCell ref="B25:B26"/>
    <mergeCell ref="A45:B45"/>
    <mergeCell ref="A14:B14"/>
    <mergeCell ref="A21:B21"/>
    <mergeCell ref="C25:C26"/>
    <mergeCell ref="E25:E26"/>
    <mergeCell ref="F25:F26"/>
    <mergeCell ref="G25:G26"/>
    <mergeCell ref="H25:H26"/>
    <mergeCell ref="I25:I26"/>
  </mergeCells>
  <conditionalFormatting sqref="D27 D29">
    <cfRule type="colorScale" priority="70">
      <colorScale>
        <cfvo type="num" val="0"/>
        <cfvo type="num" val="&quot;C11*1,1&quot;"/>
        <color rgb="FFFF7128"/>
        <color theme="5"/>
      </colorScale>
    </cfRule>
    <cfRule type="cellIs" dxfId="31" priority="72" stopIfTrue="1" operator="greaterThan">
      <formula>"C11*110%"</formula>
    </cfRule>
    <cfRule type="cellIs" dxfId="30" priority="73" stopIfTrue="1" operator="greaterThan">
      <formula>C27*1.1</formula>
    </cfRule>
    <cfRule type="cellIs" dxfId="29" priority="74" stopIfTrue="1" operator="greaterThan">
      <formula>C27*1.1</formula>
    </cfRule>
    <cfRule type="cellIs" dxfId="28" priority="75" stopIfTrue="1" operator="greaterThan">
      <formula>"F11*1,1"</formula>
    </cfRule>
  </conditionalFormatting>
  <conditionalFormatting sqref="K21">
    <cfRule type="cellIs" dxfId="27" priority="38" operator="equal">
      <formula>0</formula>
    </cfRule>
    <cfRule type="cellIs" dxfId="26" priority="56" operator="lessThan">
      <formula>100</formula>
    </cfRule>
    <cfRule type="cellIs" dxfId="25" priority="57" operator="greaterThan">
      <formula>100</formula>
    </cfRule>
  </conditionalFormatting>
  <conditionalFormatting sqref="K27 K29">
    <cfRule type="cellIs" dxfId="24" priority="48" operator="greaterThan">
      <formula>110</formula>
    </cfRule>
  </conditionalFormatting>
  <conditionalFormatting sqref="K32">
    <cfRule type="cellIs" dxfId="23" priority="42" operator="greaterThan">
      <formula>100</formula>
    </cfRule>
  </conditionalFormatting>
  <conditionalFormatting sqref="K30">
    <cfRule type="cellIs" dxfId="22" priority="40" operator="greaterThan">
      <formula>100</formula>
    </cfRule>
  </conditionalFormatting>
  <conditionalFormatting sqref="K31">
    <cfRule type="cellIs" dxfId="21" priority="39" operator="greaterThan">
      <formula>100</formula>
    </cfRule>
  </conditionalFormatting>
  <conditionalFormatting sqref="K28">
    <cfRule type="cellIs" dxfId="20" priority="36" operator="greaterThan">
      <formula>110</formula>
    </cfRule>
  </conditionalFormatting>
  <conditionalFormatting sqref="D28">
    <cfRule type="colorScale" priority="25">
      <colorScale>
        <cfvo type="num" val="0"/>
        <cfvo type="num" val="&quot;C11*1,1&quot;"/>
        <color rgb="FFFF7128"/>
        <color theme="5"/>
      </colorScale>
    </cfRule>
    <cfRule type="cellIs" dxfId="19" priority="26" stopIfTrue="1" operator="greaterThan">
      <formula>"C11*110%"</formula>
    </cfRule>
    <cfRule type="cellIs" dxfId="18" priority="27" stopIfTrue="1" operator="greaterThan">
      <formula>C28*1.1</formula>
    </cfRule>
    <cfRule type="cellIs" dxfId="17" priority="28" stopIfTrue="1" operator="greaterThan">
      <formula>C28*1.1</formula>
    </cfRule>
    <cfRule type="cellIs" dxfId="16" priority="29" stopIfTrue="1" operator="greaterThan">
      <formula>"F11*1,1"</formula>
    </cfRule>
  </conditionalFormatting>
  <conditionalFormatting sqref="D30:E30 H30:J30">
    <cfRule type="colorScale" priority="15">
      <colorScale>
        <cfvo type="num" val="0"/>
        <cfvo type="num" val="&quot;C11*1,1&quot;"/>
        <color rgb="FFFF7128"/>
        <color theme="5"/>
      </colorScale>
    </cfRule>
    <cfRule type="cellIs" dxfId="15" priority="16" stopIfTrue="1" operator="greaterThan">
      <formula>"C11*110%"</formula>
    </cfRule>
    <cfRule type="cellIs" dxfId="14" priority="17" stopIfTrue="1" operator="greaterThan">
      <formula>C30*1.1</formula>
    </cfRule>
    <cfRule type="cellIs" dxfId="13" priority="18" stopIfTrue="1" operator="greaterThan">
      <formula>C30*1.1</formula>
    </cfRule>
    <cfRule type="cellIs" dxfId="12" priority="19" stopIfTrue="1" operator="greaterThan">
      <formula>"F11*1,1"</formula>
    </cfRule>
  </conditionalFormatting>
  <conditionalFormatting sqref="D31">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C31*1.1</formula>
    </cfRule>
    <cfRule type="cellIs" dxfId="9" priority="13" stopIfTrue="1" operator="greaterThan">
      <formula>C31*1.1</formula>
    </cfRule>
    <cfRule type="cellIs" dxfId="8" priority="14" stopIfTrue="1" operator="greaterThan">
      <formula>"F11*1,1"</formula>
    </cfRule>
  </conditionalFormatting>
  <conditionalFormatting sqref="D32:E32">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C32*1.1</formula>
    </cfRule>
    <cfRule type="cellIs" dxfId="5" priority="8" stopIfTrue="1" operator="greaterThan">
      <formula>C32*1.1</formula>
    </cfRule>
    <cfRule type="cellIs" dxfId="4" priority="9" stopIfTrue="1" operator="greaterThan">
      <formula>"F11*1,1"</formula>
    </cfRule>
  </conditionalFormatting>
  <conditionalFormatting sqref="D41">
    <cfRule type="cellIs" dxfId="3" priority="1" operator="equal">
      <formula>0</formula>
    </cfRule>
    <cfRule type="cellIs" dxfId="2" priority="2" operator="notEqual">
      <formula>$E$32</formula>
    </cfRule>
  </conditionalFormatting>
  <conditionalFormatting sqref="G41:I41">
    <cfRule type="cellIs" dxfId="1" priority="76" operator="equal">
      <formula>0</formula>
    </cfRule>
    <cfRule type="cellIs" dxfId="0" priority="77" operator="notEqual">
      <formula>$J$32</formula>
    </cfRule>
  </conditionalFormatting>
  <dataValidations xWindow="679" yWindow="632" count="11">
    <dataValidation type="decimal" operator="lessThanOrEqual" showInputMessage="1" showErrorMessage="1" error="Kaudsed kulud tohivad otsestest kuludest moodustada kuni 7%." promptTitle="Tähelepanu!" prompt="Kaudsed kulud moodustavad otsestest kuludest kuni 7%." sqref="D31">
      <formula1>#REF!*0.07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C70</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1">
      <formula1>#REF!</formula1>
    </dataValidation>
    <dataValidation allowBlank="1" showInputMessage="1" showErrorMessage="1" promptTitle="Tähelepanu!" prompt="Kulud meetmete lõikes kokku peab olema võrdne projekti kulud kokku." sqref="C41 C43"/>
    <dataValidation type="list" allowBlank="1" showInputMessage="1" showErrorMessage="1" errorTitle="Tähelepanu!" error="Vali sobiv vastus" promptTitle="Tähelepanu!" prompt="Vali sobiv vastus" sqref="C46:C49">
      <formula1>Kinnituskiri</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1:J31">
      <formula1>E30*0.07</formula1>
    </dataValidation>
    <dataValidation allowBlank="1" showInputMessage="1" showErrorMessage="1" promptTitle="Tähelepanu!" prompt="Aruandlusperioodi meetmete kogukulu peab olema võrdne projekti aruandlusperioodi kogukuludega." sqref="G41:I4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79" yWindow="632" count="2">
        <x14:dataValidation type="decimal" errorStyle="warning" operator="equal" allowBlank="1" showInputMessage="1" showErrorMessage="1" promptTitle="Tähelepanu!" prompt="EL avalikustamise kulude kogususmma peab olema võrdne töölehel &quot;EL avalikustamise kulud&quot; saadud kogusummaga.">
          <x14:formula1>
            <xm:f>' C3. EL avalikustamise kulud'!#REF!</xm:f>
          </x14:formula1>
          <xm:sqref>D29</xm:sqref>
        </x14:dataValidation>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C2. Sihtrühmaga seotud kulud'!H32</xm:f>
          </x14:formula1>
          <xm:sqref>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265"/>
  <sheetViews>
    <sheetView topLeftCell="A243" zoomScaleNormal="100" workbookViewId="0">
      <selection activeCell="A251" sqref="A251:XFD254"/>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6" style="114" customWidth="1"/>
    <col min="8" max="8" width="10.5703125" style="19" customWidth="1"/>
    <col min="9" max="16384" width="9.140625" style="19"/>
  </cols>
  <sheetData>
    <row r="1" spans="1:8" x14ac:dyDescent="0.25">
      <c r="A1" s="3" t="s">
        <v>77</v>
      </c>
      <c r="B1" s="3"/>
    </row>
    <row r="2" spans="1:8" x14ac:dyDescent="0.25">
      <c r="A2" s="3"/>
      <c r="B2" s="3"/>
    </row>
    <row r="4" spans="1:8" x14ac:dyDescent="0.25">
      <c r="A4" s="17"/>
      <c r="B4" s="194" t="s">
        <v>11</v>
      </c>
      <c r="C4" s="194"/>
      <c r="D4" s="194"/>
      <c r="E4" s="194"/>
      <c r="F4" s="194"/>
      <c r="G4" s="194"/>
      <c r="H4" s="195" t="s">
        <v>16</v>
      </c>
    </row>
    <row r="5" spans="1:8" x14ac:dyDescent="0.25">
      <c r="A5" s="187" t="s">
        <v>2</v>
      </c>
      <c r="B5" s="196" t="s">
        <v>83</v>
      </c>
      <c r="C5" s="197"/>
      <c r="D5" s="197"/>
      <c r="E5" s="197"/>
      <c r="F5" s="197"/>
      <c r="G5" s="198"/>
      <c r="H5" s="195"/>
    </row>
    <row r="6" spans="1:8" ht="31.5" x14ac:dyDescent="0.25">
      <c r="A6" s="188"/>
      <c r="B6" s="5" t="s">
        <v>51</v>
      </c>
      <c r="C6" s="5" t="s">
        <v>52</v>
      </c>
      <c r="D6" s="5" t="s">
        <v>53</v>
      </c>
      <c r="E6" s="5" t="s">
        <v>54</v>
      </c>
      <c r="F6" s="5" t="s">
        <v>63</v>
      </c>
      <c r="G6" s="5" t="s">
        <v>55</v>
      </c>
      <c r="H6" s="195"/>
    </row>
    <row r="7" spans="1:8" s="30" customFormat="1" ht="31.5" x14ac:dyDescent="0.25">
      <c r="A7" s="119">
        <v>1</v>
      </c>
      <c r="B7" s="119" t="s">
        <v>192</v>
      </c>
      <c r="C7" s="119" t="s">
        <v>193</v>
      </c>
      <c r="D7" s="120" t="s">
        <v>205</v>
      </c>
      <c r="E7" s="121" t="s">
        <v>206</v>
      </c>
      <c r="F7" s="122">
        <v>42254</v>
      </c>
      <c r="G7" s="123" t="s">
        <v>207</v>
      </c>
      <c r="H7" s="119">
        <v>520.71</v>
      </c>
    </row>
    <row r="8" spans="1:8" s="30" customFormat="1" ht="141.75" x14ac:dyDescent="0.25">
      <c r="A8" s="119">
        <v>2</v>
      </c>
      <c r="B8" s="119" t="s">
        <v>192</v>
      </c>
      <c r="C8" s="119" t="s">
        <v>193</v>
      </c>
      <c r="D8" s="120" t="s">
        <v>194</v>
      </c>
      <c r="E8" s="121" t="s">
        <v>206</v>
      </c>
      <c r="F8" s="122">
        <v>42289</v>
      </c>
      <c r="G8" s="123" t="s">
        <v>210</v>
      </c>
      <c r="H8" s="119">
        <v>138.49</v>
      </c>
    </row>
    <row r="9" spans="1:8" s="30" customFormat="1" ht="47.25" x14ac:dyDescent="0.25">
      <c r="A9" s="119">
        <v>3</v>
      </c>
      <c r="B9" s="119" t="s">
        <v>192</v>
      </c>
      <c r="C9" s="119" t="s">
        <v>193</v>
      </c>
      <c r="D9" s="120" t="s">
        <v>194</v>
      </c>
      <c r="E9" s="121" t="s">
        <v>206</v>
      </c>
      <c r="F9" s="122">
        <v>42289</v>
      </c>
      <c r="G9" s="123" t="s">
        <v>217</v>
      </c>
      <c r="H9" s="119">
        <v>217.54</v>
      </c>
    </row>
    <row r="10" spans="1:8" s="30" customFormat="1" ht="47.25" x14ac:dyDescent="0.25">
      <c r="A10" s="119">
        <v>4</v>
      </c>
      <c r="B10" s="119" t="s">
        <v>192</v>
      </c>
      <c r="C10" s="119" t="s">
        <v>193</v>
      </c>
      <c r="D10" s="120" t="s">
        <v>194</v>
      </c>
      <c r="E10" s="121" t="s">
        <v>206</v>
      </c>
      <c r="F10" s="122">
        <v>42289</v>
      </c>
      <c r="G10" s="123" t="s">
        <v>218</v>
      </c>
      <c r="H10" s="119">
        <v>5.28</v>
      </c>
    </row>
    <row r="11" spans="1:8" s="30" customFormat="1" ht="31.5" x14ac:dyDescent="0.25">
      <c r="A11" s="119">
        <v>5</v>
      </c>
      <c r="B11" s="119" t="s">
        <v>192</v>
      </c>
      <c r="C11" s="119" t="s">
        <v>193</v>
      </c>
      <c r="D11" s="120" t="s">
        <v>195</v>
      </c>
      <c r="E11" s="122">
        <v>42284</v>
      </c>
      <c r="F11" s="122">
        <v>42284</v>
      </c>
      <c r="G11" s="123" t="s">
        <v>207</v>
      </c>
      <c r="H11" s="119">
        <v>73.16</v>
      </c>
    </row>
    <row r="12" spans="1:8" s="30" customFormat="1" ht="141.75" x14ac:dyDescent="0.25">
      <c r="A12" s="119">
        <v>6</v>
      </c>
      <c r="B12" s="119" t="s">
        <v>192</v>
      </c>
      <c r="C12" s="119" t="s">
        <v>193</v>
      </c>
      <c r="D12" s="120" t="s">
        <v>195</v>
      </c>
      <c r="E12" s="122">
        <v>42284</v>
      </c>
      <c r="F12" s="121">
        <v>42318</v>
      </c>
      <c r="G12" s="123" t="s">
        <v>219</v>
      </c>
      <c r="H12" s="124">
        <v>19.46</v>
      </c>
    </row>
    <row r="13" spans="1:8" s="30" customFormat="1" ht="47.25" x14ac:dyDescent="0.25">
      <c r="A13" s="119">
        <v>7</v>
      </c>
      <c r="B13" s="119" t="s">
        <v>192</v>
      </c>
      <c r="C13" s="119" t="s">
        <v>193</v>
      </c>
      <c r="D13" s="120" t="s">
        <v>195</v>
      </c>
      <c r="E13" s="122">
        <v>42284</v>
      </c>
      <c r="F13" s="121">
        <v>42318</v>
      </c>
      <c r="G13" s="123" t="s">
        <v>217</v>
      </c>
      <c r="H13" s="124">
        <v>30.56</v>
      </c>
    </row>
    <row r="14" spans="1:8" s="30" customFormat="1" ht="47.25" x14ac:dyDescent="0.25">
      <c r="A14" s="119">
        <v>8</v>
      </c>
      <c r="B14" s="119" t="s">
        <v>192</v>
      </c>
      <c r="C14" s="119" t="s">
        <v>193</v>
      </c>
      <c r="D14" s="120" t="s">
        <v>195</v>
      </c>
      <c r="E14" s="122">
        <v>42284</v>
      </c>
      <c r="F14" s="121">
        <v>42318</v>
      </c>
      <c r="G14" s="123" t="s">
        <v>218</v>
      </c>
      <c r="H14" s="119">
        <v>0.74</v>
      </c>
    </row>
    <row r="15" spans="1:8" s="30" customFormat="1" ht="31.5" x14ac:dyDescent="0.25">
      <c r="A15" s="119">
        <v>9</v>
      </c>
      <c r="B15" s="119" t="s">
        <v>192</v>
      </c>
      <c r="C15" s="119" t="s">
        <v>193</v>
      </c>
      <c r="D15" s="120" t="s">
        <v>196</v>
      </c>
      <c r="E15" s="122">
        <v>42314</v>
      </c>
      <c r="F15" s="122">
        <v>42314</v>
      </c>
      <c r="G15" s="123" t="s">
        <v>207</v>
      </c>
      <c r="H15" s="119">
        <v>73.16</v>
      </c>
    </row>
    <row r="16" spans="1:8" s="30" customFormat="1" ht="141.75" x14ac:dyDescent="0.25">
      <c r="A16" s="119">
        <v>10</v>
      </c>
      <c r="B16" s="119" t="s">
        <v>192</v>
      </c>
      <c r="C16" s="119" t="s">
        <v>193</v>
      </c>
      <c r="D16" s="120" t="s">
        <v>196</v>
      </c>
      <c r="E16" s="122">
        <v>42314</v>
      </c>
      <c r="F16" s="122">
        <v>42348</v>
      </c>
      <c r="G16" s="123" t="s">
        <v>219</v>
      </c>
      <c r="H16" s="124">
        <v>19.46</v>
      </c>
    </row>
    <row r="17" spans="1:8" s="30" customFormat="1" ht="47.25" x14ac:dyDescent="0.25">
      <c r="A17" s="119">
        <v>11</v>
      </c>
      <c r="B17" s="119" t="s">
        <v>192</v>
      </c>
      <c r="C17" s="119" t="s">
        <v>193</v>
      </c>
      <c r="D17" s="120" t="s">
        <v>196</v>
      </c>
      <c r="E17" s="122">
        <v>42314</v>
      </c>
      <c r="F17" s="127">
        <v>42348</v>
      </c>
      <c r="G17" s="123" t="s">
        <v>220</v>
      </c>
      <c r="H17" s="124">
        <v>30.56</v>
      </c>
    </row>
    <row r="18" spans="1:8" s="30" customFormat="1" ht="47.25" x14ac:dyDescent="0.25">
      <c r="A18" s="119">
        <v>12</v>
      </c>
      <c r="B18" s="119" t="s">
        <v>192</v>
      </c>
      <c r="C18" s="119" t="s">
        <v>193</v>
      </c>
      <c r="D18" s="120" t="s">
        <v>196</v>
      </c>
      <c r="E18" s="122">
        <v>42314</v>
      </c>
      <c r="F18" s="121">
        <v>42348</v>
      </c>
      <c r="G18" s="123" t="s">
        <v>218</v>
      </c>
      <c r="H18" s="119">
        <v>0.74</v>
      </c>
    </row>
    <row r="19" spans="1:8" s="30" customFormat="1" ht="31.5" x14ac:dyDescent="0.25">
      <c r="A19" s="119">
        <v>13</v>
      </c>
      <c r="B19" s="119" t="s">
        <v>192</v>
      </c>
      <c r="C19" s="119" t="s">
        <v>193</v>
      </c>
      <c r="D19" s="120" t="s">
        <v>197</v>
      </c>
      <c r="E19" s="122">
        <v>42345</v>
      </c>
      <c r="F19" s="122">
        <v>42345</v>
      </c>
      <c r="G19" s="123" t="s">
        <v>207</v>
      </c>
      <c r="H19" s="119">
        <v>73.16</v>
      </c>
    </row>
    <row r="20" spans="1:8" s="30" customFormat="1" ht="141.75" x14ac:dyDescent="0.25">
      <c r="A20" s="119">
        <v>14</v>
      </c>
      <c r="B20" s="119" t="s">
        <v>192</v>
      </c>
      <c r="C20" s="119" t="s">
        <v>193</v>
      </c>
      <c r="D20" s="120" t="s">
        <v>197</v>
      </c>
      <c r="E20" s="122">
        <v>42345</v>
      </c>
      <c r="F20" s="122">
        <v>42380</v>
      </c>
      <c r="G20" s="123" t="s">
        <v>219</v>
      </c>
      <c r="H20" s="124">
        <v>19.46</v>
      </c>
    </row>
    <row r="21" spans="1:8" s="30" customFormat="1" ht="47.25" x14ac:dyDescent="0.25">
      <c r="A21" s="119">
        <v>15</v>
      </c>
      <c r="B21" s="119" t="s">
        <v>192</v>
      </c>
      <c r="C21" s="119" t="s">
        <v>193</v>
      </c>
      <c r="D21" s="120" t="s">
        <v>197</v>
      </c>
      <c r="E21" s="122">
        <v>42345</v>
      </c>
      <c r="F21" s="127">
        <v>42380</v>
      </c>
      <c r="G21" s="123" t="s">
        <v>221</v>
      </c>
      <c r="H21" s="119">
        <v>30.56</v>
      </c>
    </row>
    <row r="22" spans="1:8" s="30" customFormat="1" ht="47.25" x14ac:dyDescent="0.25">
      <c r="A22" s="119">
        <v>16</v>
      </c>
      <c r="B22" s="119" t="s">
        <v>192</v>
      </c>
      <c r="C22" s="119" t="s">
        <v>193</v>
      </c>
      <c r="D22" s="120" t="s">
        <v>197</v>
      </c>
      <c r="E22" s="122">
        <v>42345</v>
      </c>
      <c r="F22" s="121">
        <v>42380</v>
      </c>
      <c r="G22" s="123" t="s">
        <v>222</v>
      </c>
      <c r="H22" s="119">
        <v>0.74</v>
      </c>
    </row>
    <row r="23" spans="1:8" s="30" customFormat="1" ht="31.5" x14ac:dyDescent="0.25">
      <c r="A23" s="119">
        <v>17</v>
      </c>
      <c r="B23" s="119" t="s">
        <v>192</v>
      </c>
      <c r="C23" s="119" t="s">
        <v>193</v>
      </c>
      <c r="D23" s="120" t="s">
        <v>198</v>
      </c>
      <c r="E23" s="122">
        <v>42376</v>
      </c>
      <c r="F23" s="122">
        <v>42376</v>
      </c>
      <c r="G23" s="123" t="s">
        <v>207</v>
      </c>
      <c r="H23" s="119">
        <v>73.34</v>
      </c>
    </row>
    <row r="24" spans="1:8" s="30" customFormat="1" ht="141.75" x14ac:dyDescent="0.25">
      <c r="A24" s="119">
        <v>18</v>
      </c>
      <c r="B24" s="119" t="s">
        <v>192</v>
      </c>
      <c r="C24" s="119" t="s">
        <v>193</v>
      </c>
      <c r="D24" s="120" t="s">
        <v>198</v>
      </c>
      <c r="E24" s="122">
        <v>42376</v>
      </c>
      <c r="F24" s="122">
        <v>42410</v>
      </c>
      <c r="G24" s="123" t="s">
        <v>210</v>
      </c>
      <c r="H24" s="124">
        <v>19.28</v>
      </c>
    </row>
    <row r="25" spans="1:8" s="30" customFormat="1" ht="47.25" x14ac:dyDescent="0.25">
      <c r="A25" s="119">
        <v>19</v>
      </c>
      <c r="B25" s="119" t="s">
        <v>192</v>
      </c>
      <c r="C25" s="119" t="s">
        <v>193</v>
      </c>
      <c r="D25" s="120" t="s">
        <v>198</v>
      </c>
      <c r="E25" s="122">
        <v>42376</v>
      </c>
      <c r="F25" s="122">
        <v>42410</v>
      </c>
      <c r="G25" s="123" t="s">
        <v>217</v>
      </c>
      <c r="H25" s="124">
        <v>30.56</v>
      </c>
    </row>
    <row r="26" spans="1:8" s="30" customFormat="1" ht="47.25" x14ac:dyDescent="0.25">
      <c r="A26" s="119">
        <v>20</v>
      </c>
      <c r="B26" s="119" t="s">
        <v>192</v>
      </c>
      <c r="C26" s="119" t="s">
        <v>193</v>
      </c>
      <c r="D26" s="120" t="s">
        <v>198</v>
      </c>
      <c r="E26" s="122">
        <v>42376</v>
      </c>
      <c r="F26" s="122">
        <v>42410</v>
      </c>
      <c r="G26" s="125" t="s">
        <v>218</v>
      </c>
      <c r="H26" s="119">
        <v>0.74</v>
      </c>
    </row>
    <row r="27" spans="1:8" s="30" customFormat="1" ht="31.5" x14ac:dyDescent="0.25">
      <c r="A27" s="119">
        <v>21</v>
      </c>
      <c r="B27" s="119" t="s">
        <v>192</v>
      </c>
      <c r="C27" s="119" t="s">
        <v>193</v>
      </c>
      <c r="D27" s="120" t="s">
        <v>196</v>
      </c>
      <c r="E27" s="122">
        <v>42314</v>
      </c>
      <c r="F27" s="122">
        <v>42314</v>
      </c>
      <c r="G27" s="123" t="s">
        <v>208</v>
      </c>
      <c r="H27" s="124">
        <v>837.05</v>
      </c>
    </row>
    <row r="28" spans="1:8" s="30" customFormat="1" ht="141.75" x14ac:dyDescent="0.25">
      <c r="A28" s="119">
        <v>22</v>
      </c>
      <c r="B28" s="119" t="s">
        <v>192</v>
      </c>
      <c r="C28" s="119" t="s">
        <v>193</v>
      </c>
      <c r="D28" s="120" t="s">
        <v>196</v>
      </c>
      <c r="E28" s="122">
        <v>42314</v>
      </c>
      <c r="F28" s="122">
        <v>42348</v>
      </c>
      <c r="G28" s="123" t="s">
        <v>216</v>
      </c>
      <c r="H28" s="124">
        <v>208.4</v>
      </c>
    </row>
    <row r="29" spans="1:8" s="30" customFormat="1" ht="47.25" x14ac:dyDescent="0.25">
      <c r="A29" s="119">
        <v>23</v>
      </c>
      <c r="B29" s="119" t="s">
        <v>192</v>
      </c>
      <c r="C29" s="119" t="s">
        <v>193</v>
      </c>
      <c r="D29" s="120" t="s">
        <v>196</v>
      </c>
      <c r="E29" s="122">
        <v>42314</v>
      </c>
      <c r="F29" s="127">
        <v>42348</v>
      </c>
      <c r="G29" s="123" t="s">
        <v>215</v>
      </c>
      <c r="H29" s="124">
        <v>345</v>
      </c>
    </row>
    <row r="30" spans="1:8" s="30" customFormat="1" ht="47.25" x14ac:dyDescent="0.25">
      <c r="A30" s="119">
        <v>24</v>
      </c>
      <c r="B30" s="119" t="s">
        <v>192</v>
      </c>
      <c r="C30" s="119" t="s">
        <v>193</v>
      </c>
      <c r="D30" s="120" t="s">
        <v>196</v>
      </c>
      <c r="E30" s="122">
        <v>42314</v>
      </c>
      <c r="F30" s="121">
        <v>42348</v>
      </c>
      <c r="G30" s="123" t="s">
        <v>214</v>
      </c>
      <c r="H30" s="124">
        <v>8.36</v>
      </c>
    </row>
    <row r="31" spans="1:8" s="30" customFormat="1" ht="31.5" x14ac:dyDescent="0.25">
      <c r="A31" s="119">
        <v>25</v>
      </c>
      <c r="B31" s="119" t="s">
        <v>192</v>
      </c>
      <c r="C31" s="119" t="s">
        <v>193</v>
      </c>
      <c r="D31" s="120" t="s">
        <v>197</v>
      </c>
      <c r="E31" s="122">
        <v>42345</v>
      </c>
      <c r="F31" s="122">
        <v>42345</v>
      </c>
      <c r="G31" s="123" t="s">
        <v>208</v>
      </c>
      <c r="H31" s="124">
        <v>917.68</v>
      </c>
    </row>
    <row r="32" spans="1:8" s="30" customFormat="1" ht="141.75" x14ac:dyDescent="0.25">
      <c r="A32" s="119">
        <v>26</v>
      </c>
      <c r="B32" s="119" t="s">
        <v>192</v>
      </c>
      <c r="C32" s="119" t="s">
        <v>193</v>
      </c>
      <c r="D32" s="120" t="s">
        <v>197</v>
      </c>
      <c r="E32" s="122">
        <v>42345</v>
      </c>
      <c r="F32" s="122">
        <v>42380</v>
      </c>
      <c r="G32" s="123" t="s">
        <v>216</v>
      </c>
      <c r="H32" s="124">
        <v>232.32</v>
      </c>
    </row>
    <row r="33" spans="1:18" s="30" customFormat="1" ht="47.25" x14ac:dyDescent="0.25">
      <c r="A33" s="119">
        <v>27</v>
      </c>
      <c r="B33" s="119" t="s">
        <v>192</v>
      </c>
      <c r="C33" s="119" t="s">
        <v>193</v>
      </c>
      <c r="D33" s="120" t="s">
        <v>197</v>
      </c>
      <c r="E33" s="122">
        <v>42345</v>
      </c>
      <c r="F33" s="127">
        <v>42380</v>
      </c>
      <c r="G33" s="123" t="s">
        <v>215</v>
      </c>
      <c r="H33" s="124">
        <v>379.5</v>
      </c>
    </row>
    <row r="34" spans="1:18" s="30" customFormat="1" ht="47.25" x14ac:dyDescent="0.25">
      <c r="A34" s="119">
        <v>28</v>
      </c>
      <c r="B34" s="119" t="s">
        <v>192</v>
      </c>
      <c r="C34" s="119"/>
      <c r="D34" s="120" t="s">
        <v>197</v>
      </c>
      <c r="E34" s="122">
        <v>42345</v>
      </c>
      <c r="F34" s="121">
        <v>42380</v>
      </c>
      <c r="G34" s="123" t="s">
        <v>214</v>
      </c>
      <c r="H34" s="124">
        <v>9.1999999999999993</v>
      </c>
    </row>
    <row r="35" spans="1:18" s="30" customFormat="1" ht="31.5" x14ac:dyDescent="0.25">
      <c r="A35" s="119">
        <v>29</v>
      </c>
      <c r="B35" s="119" t="s">
        <v>192</v>
      </c>
      <c r="C35" s="119" t="s">
        <v>193</v>
      </c>
      <c r="D35" s="120" t="s">
        <v>198</v>
      </c>
      <c r="E35" s="122">
        <v>42376</v>
      </c>
      <c r="F35" s="122">
        <v>42376</v>
      </c>
      <c r="G35" s="123" t="s">
        <v>208</v>
      </c>
      <c r="H35" s="124">
        <v>920.88</v>
      </c>
    </row>
    <row r="36" spans="1:18" s="30" customFormat="1" ht="141.75" x14ac:dyDescent="0.25">
      <c r="A36" s="119">
        <v>30</v>
      </c>
      <c r="B36" s="119" t="s">
        <v>192</v>
      </c>
      <c r="C36" s="119" t="s">
        <v>193</v>
      </c>
      <c r="D36" s="120" t="s">
        <v>198</v>
      </c>
      <c r="E36" s="122">
        <v>42376</v>
      </c>
      <c r="F36" s="122">
        <v>42410</v>
      </c>
      <c r="G36" s="123" t="s">
        <v>216</v>
      </c>
      <c r="H36" s="124">
        <v>229.12</v>
      </c>
    </row>
    <row r="37" spans="1:18" s="30" customFormat="1" ht="47.25" x14ac:dyDescent="0.25">
      <c r="A37" s="119">
        <v>31</v>
      </c>
      <c r="B37" s="119" t="s">
        <v>192</v>
      </c>
      <c r="C37" s="119" t="s">
        <v>193</v>
      </c>
      <c r="D37" s="120" t="s">
        <v>198</v>
      </c>
      <c r="E37" s="122">
        <v>42376</v>
      </c>
      <c r="F37" s="122">
        <v>42410</v>
      </c>
      <c r="G37" s="123" t="s">
        <v>215</v>
      </c>
      <c r="H37" s="124">
        <v>379.5</v>
      </c>
      <c r="M37"/>
      <c r="N37"/>
      <c r="O37"/>
      <c r="P37"/>
      <c r="Q37"/>
      <c r="R37"/>
    </row>
    <row r="38" spans="1:18" s="30" customFormat="1" ht="47.25" x14ac:dyDescent="0.25">
      <c r="A38" s="119">
        <v>32</v>
      </c>
      <c r="B38" s="119" t="s">
        <v>192</v>
      </c>
      <c r="C38" s="119" t="s">
        <v>193</v>
      </c>
      <c r="D38" s="120" t="s">
        <v>198</v>
      </c>
      <c r="E38" s="122">
        <v>42376</v>
      </c>
      <c r="F38" s="122">
        <v>42410</v>
      </c>
      <c r="G38" s="125" t="s">
        <v>214</v>
      </c>
      <c r="H38" s="124">
        <v>9.1999999999999993</v>
      </c>
      <c r="M38"/>
      <c r="N38"/>
      <c r="O38"/>
      <c r="P38"/>
      <c r="Q38"/>
      <c r="R38"/>
    </row>
    <row r="39" spans="1:18" s="30" customFormat="1" x14ac:dyDescent="0.25">
      <c r="A39" s="119">
        <v>33</v>
      </c>
      <c r="B39" s="28" t="s">
        <v>192</v>
      </c>
      <c r="C39" s="28" t="s">
        <v>199</v>
      </c>
      <c r="D39" s="117" t="s">
        <v>197</v>
      </c>
      <c r="E39" s="29">
        <v>42345</v>
      </c>
      <c r="F39" s="29">
        <v>42345</v>
      </c>
      <c r="G39" s="97" t="s">
        <v>209</v>
      </c>
      <c r="H39" s="124">
        <v>173.52</v>
      </c>
      <c r="M39"/>
      <c r="N39"/>
      <c r="O39"/>
      <c r="P39"/>
      <c r="Q39"/>
      <c r="R39"/>
    </row>
    <row r="40" spans="1:18" s="30" customFormat="1" ht="141.75" x14ac:dyDescent="0.25">
      <c r="A40" s="119">
        <v>34</v>
      </c>
      <c r="B40" s="28" t="s">
        <v>192</v>
      </c>
      <c r="C40" s="28" t="s">
        <v>199</v>
      </c>
      <c r="D40" s="117" t="s">
        <v>197</v>
      </c>
      <c r="E40" s="29">
        <v>42345</v>
      </c>
      <c r="F40" s="29">
        <v>42380</v>
      </c>
      <c r="G40" s="97" t="s">
        <v>213</v>
      </c>
      <c r="H40" s="124">
        <v>51.48</v>
      </c>
      <c r="M40"/>
      <c r="N40"/>
      <c r="O40"/>
      <c r="P40"/>
      <c r="Q40"/>
      <c r="R40"/>
    </row>
    <row r="41" spans="1:18" s="30" customFormat="1" ht="47.25" x14ac:dyDescent="0.25">
      <c r="A41" s="119">
        <v>35</v>
      </c>
      <c r="B41" s="28" t="s">
        <v>192</v>
      </c>
      <c r="C41" s="28" t="s">
        <v>199</v>
      </c>
      <c r="D41" s="117" t="s">
        <v>197</v>
      </c>
      <c r="E41" s="29">
        <v>42345</v>
      </c>
      <c r="F41" s="126">
        <v>42380</v>
      </c>
      <c r="G41" s="97" t="s">
        <v>212</v>
      </c>
      <c r="H41" s="124">
        <v>74.25</v>
      </c>
      <c r="M41"/>
      <c r="N41"/>
      <c r="O41"/>
      <c r="P41"/>
      <c r="Q41"/>
      <c r="R41"/>
    </row>
    <row r="42" spans="1:18" s="30" customFormat="1" ht="47.25" x14ac:dyDescent="0.25">
      <c r="A42" s="119">
        <v>36</v>
      </c>
      <c r="B42" s="28" t="s">
        <v>192</v>
      </c>
      <c r="C42" s="28" t="s">
        <v>199</v>
      </c>
      <c r="D42" s="117" t="s">
        <v>197</v>
      </c>
      <c r="E42" s="29">
        <v>42345</v>
      </c>
      <c r="F42" s="118">
        <v>42380</v>
      </c>
      <c r="G42" s="97" t="s">
        <v>211</v>
      </c>
      <c r="H42" s="124">
        <v>1.8</v>
      </c>
      <c r="M42"/>
      <c r="N42"/>
      <c r="O42"/>
      <c r="P42"/>
      <c r="Q42"/>
      <c r="R42"/>
    </row>
    <row r="43" spans="1:18" s="30" customFormat="1" x14ac:dyDescent="0.25">
      <c r="A43" s="202" t="s">
        <v>182</v>
      </c>
      <c r="B43" s="202"/>
      <c r="C43" s="202"/>
      <c r="D43" s="202"/>
      <c r="E43" s="202"/>
      <c r="F43" s="202"/>
      <c r="G43" s="202"/>
      <c r="H43" s="112">
        <f>SUM(H7:H42)</f>
        <v>6154.96</v>
      </c>
      <c r="M43"/>
      <c r="N43"/>
      <c r="O43"/>
      <c r="P43"/>
      <c r="Q43"/>
      <c r="R43"/>
    </row>
    <row r="44" spans="1:18" s="30" customFormat="1" ht="31.5" x14ac:dyDescent="0.25">
      <c r="A44" s="28">
        <v>1</v>
      </c>
      <c r="B44" s="28" t="s">
        <v>192</v>
      </c>
      <c r="C44" s="28" t="s">
        <v>193</v>
      </c>
      <c r="D44" s="117" t="s">
        <v>230</v>
      </c>
      <c r="E44" s="29">
        <v>42405</v>
      </c>
      <c r="F44" s="29">
        <v>42405</v>
      </c>
      <c r="G44" s="97" t="s">
        <v>236</v>
      </c>
      <c r="H44" s="119">
        <v>73.16</v>
      </c>
      <c r="M44" s="15"/>
      <c r="N44" s="15"/>
      <c r="O44" s="15"/>
      <c r="P44" s="15"/>
      <c r="Q44" s="15"/>
      <c r="R44" s="15"/>
    </row>
    <row r="45" spans="1:18" s="30" customFormat="1" ht="141.75" x14ac:dyDescent="0.25">
      <c r="A45" s="28">
        <v>2</v>
      </c>
      <c r="B45" s="28" t="s">
        <v>192</v>
      </c>
      <c r="C45" s="28" t="s">
        <v>193</v>
      </c>
      <c r="D45" s="117" t="s">
        <v>230</v>
      </c>
      <c r="E45" s="29">
        <v>42405</v>
      </c>
      <c r="F45" s="118">
        <v>42439</v>
      </c>
      <c r="G45" s="97" t="s">
        <v>210</v>
      </c>
      <c r="H45" s="124">
        <v>19.46</v>
      </c>
      <c r="M45" s="15"/>
      <c r="N45" s="15"/>
      <c r="O45" s="15"/>
      <c r="P45" s="15"/>
      <c r="Q45" s="15"/>
      <c r="R45" s="15"/>
    </row>
    <row r="46" spans="1:18" s="30" customFormat="1" ht="47.25" x14ac:dyDescent="0.25">
      <c r="A46" s="28">
        <v>3</v>
      </c>
      <c r="B46" s="28" t="s">
        <v>192</v>
      </c>
      <c r="C46" s="28" t="s">
        <v>193</v>
      </c>
      <c r="D46" s="117" t="s">
        <v>230</v>
      </c>
      <c r="E46" s="29">
        <v>42405</v>
      </c>
      <c r="F46" s="118">
        <v>42439</v>
      </c>
      <c r="G46" s="97" t="s">
        <v>221</v>
      </c>
      <c r="H46" s="124">
        <v>30.56</v>
      </c>
      <c r="M46" s="15"/>
      <c r="N46" s="15"/>
      <c r="O46" s="15"/>
      <c r="P46" s="15"/>
      <c r="Q46" s="15"/>
      <c r="R46" s="15"/>
    </row>
    <row r="47" spans="1:18" s="30" customFormat="1" ht="47.25" x14ac:dyDescent="0.25">
      <c r="A47" s="28">
        <v>4</v>
      </c>
      <c r="B47" s="28" t="s">
        <v>192</v>
      </c>
      <c r="C47" s="28" t="s">
        <v>193</v>
      </c>
      <c r="D47" s="117" t="s">
        <v>230</v>
      </c>
      <c r="E47" s="29">
        <v>42405</v>
      </c>
      <c r="F47" s="118">
        <v>42439</v>
      </c>
      <c r="G47" s="97" t="s">
        <v>222</v>
      </c>
      <c r="H47" s="119">
        <v>0.74</v>
      </c>
      <c r="M47" s="15"/>
      <c r="N47" s="15"/>
      <c r="O47" s="15"/>
      <c r="P47" s="15"/>
      <c r="Q47" s="15"/>
      <c r="R47" s="15"/>
    </row>
    <row r="48" spans="1:18" s="30" customFormat="1" ht="31.5" x14ac:dyDescent="0.25">
      <c r="A48" s="28">
        <v>5</v>
      </c>
      <c r="B48" s="28" t="s">
        <v>192</v>
      </c>
      <c r="C48" s="28" t="s">
        <v>193</v>
      </c>
      <c r="D48" s="117" t="s">
        <v>231</v>
      </c>
      <c r="E48" s="29">
        <v>42436</v>
      </c>
      <c r="F48" s="29">
        <v>42436</v>
      </c>
      <c r="G48" s="97" t="s">
        <v>236</v>
      </c>
      <c r="H48" s="119">
        <v>73.16</v>
      </c>
      <c r="M48" s="15"/>
      <c r="N48" s="15"/>
      <c r="O48" s="15"/>
      <c r="P48" s="15"/>
      <c r="Q48" s="15"/>
      <c r="R48" s="15"/>
    </row>
    <row r="49" spans="1:18" s="30" customFormat="1" ht="141.75" x14ac:dyDescent="0.25">
      <c r="A49" s="28">
        <v>6</v>
      </c>
      <c r="B49" s="28" t="s">
        <v>192</v>
      </c>
      <c r="C49" s="28" t="s">
        <v>193</v>
      </c>
      <c r="D49" s="117" t="s">
        <v>231</v>
      </c>
      <c r="E49" s="29">
        <v>42436</v>
      </c>
      <c r="F49" s="118">
        <v>42468</v>
      </c>
      <c r="G49" s="97" t="s">
        <v>210</v>
      </c>
      <c r="H49" s="124">
        <v>19.46</v>
      </c>
      <c r="M49" s="15"/>
      <c r="N49" s="15"/>
      <c r="O49" s="15"/>
      <c r="P49" s="15"/>
      <c r="Q49" s="15"/>
      <c r="R49" s="15"/>
    </row>
    <row r="50" spans="1:18" s="30" customFormat="1" ht="47.25" x14ac:dyDescent="0.25">
      <c r="A50" s="28">
        <v>7</v>
      </c>
      <c r="B50" s="28" t="s">
        <v>192</v>
      </c>
      <c r="C50" s="28" t="s">
        <v>193</v>
      </c>
      <c r="D50" s="117" t="s">
        <v>231</v>
      </c>
      <c r="E50" s="29">
        <v>42436</v>
      </c>
      <c r="F50" s="118">
        <v>42468</v>
      </c>
      <c r="G50" s="97" t="s">
        <v>221</v>
      </c>
      <c r="H50" s="124">
        <v>30.56</v>
      </c>
      <c r="M50" s="15"/>
      <c r="N50" s="15"/>
      <c r="O50" s="15"/>
      <c r="P50" s="15"/>
      <c r="Q50" s="15"/>
      <c r="R50" s="15"/>
    </row>
    <row r="51" spans="1:18" s="30" customFormat="1" ht="47.25" x14ac:dyDescent="0.25">
      <c r="A51" s="28">
        <v>8</v>
      </c>
      <c r="B51" s="28" t="s">
        <v>192</v>
      </c>
      <c r="C51" s="28" t="s">
        <v>193</v>
      </c>
      <c r="D51" s="117" t="s">
        <v>231</v>
      </c>
      <c r="E51" s="29">
        <v>42436</v>
      </c>
      <c r="F51" s="118">
        <v>42468</v>
      </c>
      <c r="G51" s="97" t="s">
        <v>222</v>
      </c>
      <c r="H51" s="119">
        <v>0.74</v>
      </c>
      <c r="M51" s="15"/>
      <c r="N51" s="15"/>
      <c r="O51" s="15"/>
      <c r="P51" s="15"/>
      <c r="Q51" s="15"/>
      <c r="R51" s="15"/>
    </row>
    <row r="52" spans="1:18" s="30" customFormat="1" ht="31.5" x14ac:dyDescent="0.25">
      <c r="A52" s="28">
        <v>9</v>
      </c>
      <c r="B52" s="28" t="s">
        <v>192</v>
      </c>
      <c r="C52" s="28" t="s">
        <v>193</v>
      </c>
      <c r="D52" s="117" t="s">
        <v>232</v>
      </c>
      <c r="E52" s="29">
        <v>42467</v>
      </c>
      <c r="F52" s="29">
        <v>42467</v>
      </c>
      <c r="G52" s="97" t="s">
        <v>236</v>
      </c>
      <c r="H52" s="119">
        <v>73.16</v>
      </c>
      <c r="M52" s="15"/>
      <c r="N52" s="15"/>
      <c r="O52" s="15"/>
      <c r="P52" s="15"/>
      <c r="Q52" s="15"/>
      <c r="R52" s="15"/>
    </row>
    <row r="53" spans="1:18" s="30" customFormat="1" ht="141.75" x14ac:dyDescent="0.25">
      <c r="A53" s="28">
        <v>10</v>
      </c>
      <c r="B53" s="28" t="s">
        <v>192</v>
      </c>
      <c r="C53" s="28" t="s">
        <v>193</v>
      </c>
      <c r="D53" s="117" t="s">
        <v>232</v>
      </c>
      <c r="E53" s="29">
        <v>42467</v>
      </c>
      <c r="F53" s="29">
        <v>42500</v>
      </c>
      <c r="G53" s="97" t="s">
        <v>210</v>
      </c>
      <c r="H53" s="124">
        <v>19.46</v>
      </c>
      <c r="M53" s="15"/>
      <c r="N53" s="15"/>
      <c r="O53" s="15"/>
      <c r="P53" s="15"/>
      <c r="Q53" s="15"/>
      <c r="R53" s="15"/>
    </row>
    <row r="54" spans="1:18" s="30" customFormat="1" ht="47.25" x14ac:dyDescent="0.25">
      <c r="A54" s="28">
        <v>11</v>
      </c>
      <c r="B54" s="28" t="s">
        <v>192</v>
      </c>
      <c r="C54" s="28" t="s">
        <v>193</v>
      </c>
      <c r="D54" s="117" t="s">
        <v>232</v>
      </c>
      <c r="E54" s="29">
        <v>42467</v>
      </c>
      <c r="F54" s="29">
        <v>42500</v>
      </c>
      <c r="G54" s="97" t="s">
        <v>221</v>
      </c>
      <c r="H54" s="124">
        <v>30.56</v>
      </c>
      <c r="M54" s="15"/>
      <c r="N54" s="15"/>
      <c r="O54" s="15"/>
      <c r="P54" s="15"/>
      <c r="Q54" s="15"/>
      <c r="R54" s="15"/>
    </row>
    <row r="55" spans="1:18" s="30" customFormat="1" ht="47.25" x14ac:dyDescent="0.25">
      <c r="A55" s="28">
        <v>12</v>
      </c>
      <c r="B55" s="28" t="s">
        <v>192</v>
      </c>
      <c r="C55" s="28" t="s">
        <v>193</v>
      </c>
      <c r="D55" s="117" t="s">
        <v>232</v>
      </c>
      <c r="E55" s="29">
        <v>42467</v>
      </c>
      <c r="F55" s="29">
        <v>42500</v>
      </c>
      <c r="G55" s="97" t="s">
        <v>222</v>
      </c>
      <c r="H55" s="119">
        <v>0.74</v>
      </c>
      <c r="M55" s="15"/>
      <c r="N55" s="15"/>
      <c r="O55" s="15"/>
      <c r="P55" s="15"/>
      <c r="Q55" s="15"/>
      <c r="R55" s="15"/>
    </row>
    <row r="56" spans="1:18" s="30" customFormat="1" ht="31.5" x14ac:dyDescent="0.25">
      <c r="A56" s="28">
        <v>13</v>
      </c>
      <c r="B56" s="28" t="s">
        <v>192</v>
      </c>
      <c r="C56" s="28" t="s">
        <v>193</v>
      </c>
      <c r="D56" s="117" t="s">
        <v>233</v>
      </c>
      <c r="E56" s="29">
        <v>42496</v>
      </c>
      <c r="F56" s="29">
        <v>42496</v>
      </c>
      <c r="G56" s="97" t="s">
        <v>236</v>
      </c>
      <c r="H56" s="119">
        <v>73.16</v>
      </c>
      <c r="M56" s="15"/>
      <c r="N56" s="15"/>
      <c r="O56" s="15"/>
      <c r="P56" s="15"/>
      <c r="Q56" s="15"/>
      <c r="R56" s="15"/>
    </row>
    <row r="57" spans="1:18" s="30" customFormat="1" ht="141.75" x14ac:dyDescent="0.25">
      <c r="A57" s="28">
        <v>14</v>
      </c>
      <c r="B57" s="28" t="s">
        <v>192</v>
      </c>
      <c r="C57" s="28" t="s">
        <v>193</v>
      </c>
      <c r="D57" s="117" t="s">
        <v>233</v>
      </c>
      <c r="E57" s="29">
        <v>42496</v>
      </c>
      <c r="F57" s="29">
        <v>42531</v>
      </c>
      <c r="G57" s="97" t="s">
        <v>210</v>
      </c>
      <c r="H57" s="124">
        <v>19.46</v>
      </c>
      <c r="M57" s="15"/>
      <c r="N57" s="15"/>
      <c r="O57" s="15"/>
      <c r="P57" s="15"/>
      <c r="Q57" s="15"/>
      <c r="R57" s="15"/>
    </row>
    <row r="58" spans="1:18" s="30" customFormat="1" ht="47.25" x14ac:dyDescent="0.25">
      <c r="A58" s="28">
        <v>15</v>
      </c>
      <c r="B58" s="28" t="s">
        <v>192</v>
      </c>
      <c r="C58" s="28" t="s">
        <v>193</v>
      </c>
      <c r="D58" s="117" t="s">
        <v>233</v>
      </c>
      <c r="E58" s="29">
        <v>42496</v>
      </c>
      <c r="F58" s="29">
        <v>42531</v>
      </c>
      <c r="G58" s="97" t="s">
        <v>221</v>
      </c>
      <c r="H58" s="124">
        <v>30.56</v>
      </c>
      <c r="M58" s="15"/>
      <c r="N58" s="15"/>
      <c r="O58" s="15"/>
      <c r="P58" s="15"/>
      <c r="Q58" s="15"/>
      <c r="R58" s="15"/>
    </row>
    <row r="59" spans="1:18" s="30" customFormat="1" ht="47.25" x14ac:dyDescent="0.25">
      <c r="A59" s="28">
        <v>16</v>
      </c>
      <c r="B59" s="28" t="s">
        <v>192</v>
      </c>
      <c r="C59" s="28" t="s">
        <v>193</v>
      </c>
      <c r="D59" s="117" t="s">
        <v>233</v>
      </c>
      <c r="E59" s="29">
        <v>42496</v>
      </c>
      <c r="F59" s="29">
        <v>42531</v>
      </c>
      <c r="G59" s="97" t="s">
        <v>222</v>
      </c>
      <c r="H59" s="119">
        <v>0.74</v>
      </c>
      <c r="M59" s="15"/>
      <c r="N59" s="15"/>
      <c r="O59" s="15"/>
      <c r="P59" s="15"/>
      <c r="Q59" s="15"/>
      <c r="R59" s="15"/>
    </row>
    <row r="60" spans="1:18" s="30" customFormat="1" ht="31.5" x14ac:dyDescent="0.25">
      <c r="A60" s="28">
        <v>17</v>
      </c>
      <c r="B60" s="28" t="s">
        <v>192</v>
      </c>
      <c r="C60" s="28" t="s">
        <v>193</v>
      </c>
      <c r="D60" s="117" t="s">
        <v>234</v>
      </c>
      <c r="E60" s="29">
        <v>42528</v>
      </c>
      <c r="F60" s="29">
        <v>42528</v>
      </c>
      <c r="G60" s="97" t="s">
        <v>236</v>
      </c>
      <c r="H60" s="119">
        <v>73.16</v>
      </c>
      <c r="M60" s="15"/>
      <c r="N60" s="15"/>
      <c r="O60" s="15"/>
      <c r="P60" s="15"/>
      <c r="Q60" s="15"/>
      <c r="R60" s="15"/>
    </row>
    <row r="61" spans="1:18" s="30" customFormat="1" ht="141.75" x14ac:dyDescent="0.25">
      <c r="A61" s="28">
        <v>18</v>
      </c>
      <c r="B61" s="28" t="s">
        <v>192</v>
      </c>
      <c r="C61" s="28" t="s">
        <v>193</v>
      </c>
      <c r="D61" s="117" t="s">
        <v>234</v>
      </c>
      <c r="E61" s="29">
        <v>42528</v>
      </c>
      <c r="F61" s="29">
        <v>42559</v>
      </c>
      <c r="G61" s="97" t="s">
        <v>210</v>
      </c>
      <c r="H61" s="124">
        <v>19.46</v>
      </c>
      <c r="M61" s="15"/>
      <c r="N61" s="15"/>
      <c r="O61" s="15"/>
      <c r="P61" s="15"/>
      <c r="Q61" s="15"/>
      <c r="R61" s="15"/>
    </row>
    <row r="62" spans="1:18" s="30" customFormat="1" ht="47.25" x14ac:dyDescent="0.25">
      <c r="A62" s="28">
        <v>19</v>
      </c>
      <c r="B62" s="28" t="s">
        <v>192</v>
      </c>
      <c r="C62" s="28" t="s">
        <v>193</v>
      </c>
      <c r="D62" s="117" t="s">
        <v>234</v>
      </c>
      <c r="E62" s="29">
        <v>42528</v>
      </c>
      <c r="F62" s="29">
        <v>42559</v>
      </c>
      <c r="G62" s="97" t="s">
        <v>221</v>
      </c>
      <c r="H62" s="124">
        <v>30.56</v>
      </c>
      <c r="M62" s="15"/>
      <c r="N62" s="15"/>
      <c r="O62" s="15"/>
      <c r="P62" s="15"/>
      <c r="Q62" s="15"/>
      <c r="R62" s="15"/>
    </row>
    <row r="63" spans="1:18" s="30" customFormat="1" ht="47.25" x14ac:dyDescent="0.25">
      <c r="A63" s="28">
        <v>20</v>
      </c>
      <c r="B63" s="28" t="s">
        <v>192</v>
      </c>
      <c r="C63" s="28" t="s">
        <v>193</v>
      </c>
      <c r="D63" s="117" t="s">
        <v>234</v>
      </c>
      <c r="E63" s="29">
        <v>42528</v>
      </c>
      <c r="F63" s="29">
        <v>42559</v>
      </c>
      <c r="G63" s="97" t="s">
        <v>222</v>
      </c>
      <c r="H63" s="119">
        <v>0.74</v>
      </c>
      <c r="M63" s="15"/>
      <c r="N63" s="15"/>
      <c r="O63" s="15"/>
      <c r="P63" s="15"/>
      <c r="Q63" s="15"/>
      <c r="R63" s="15"/>
    </row>
    <row r="64" spans="1:18" s="30" customFormat="1" ht="31.5" x14ac:dyDescent="0.25">
      <c r="A64" s="28">
        <v>21</v>
      </c>
      <c r="B64" s="28" t="s">
        <v>192</v>
      </c>
      <c r="C64" s="28" t="s">
        <v>193</v>
      </c>
      <c r="D64" s="117" t="s">
        <v>235</v>
      </c>
      <c r="E64" s="29">
        <v>42558</v>
      </c>
      <c r="F64" s="29">
        <v>42558</v>
      </c>
      <c r="G64" s="97" t="s">
        <v>236</v>
      </c>
      <c r="H64" s="119">
        <v>73.16</v>
      </c>
      <c r="M64" s="15"/>
      <c r="N64" s="15"/>
      <c r="O64" s="15"/>
      <c r="P64" s="15"/>
      <c r="Q64" s="15"/>
      <c r="R64" s="15"/>
    </row>
    <row r="65" spans="1:18" s="30" customFormat="1" ht="141.75" x14ac:dyDescent="0.25">
      <c r="A65" s="28">
        <v>22</v>
      </c>
      <c r="B65" s="28" t="s">
        <v>192</v>
      </c>
      <c r="C65" s="28" t="s">
        <v>193</v>
      </c>
      <c r="D65" s="117" t="s">
        <v>235</v>
      </c>
      <c r="E65" s="29">
        <v>42558</v>
      </c>
      <c r="F65" s="29">
        <v>42592</v>
      </c>
      <c r="G65" s="97" t="s">
        <v>210</v>
      </c>
      <c r="H65" s="124">
        <v>19.46</v>
      </c>
      <c r="M65" s="15"/>
      <c r="N65" s="15"/>
      <c r="O65" s="15"/>
      <c r="P65" s="15"/>
      <c r="Q65" s="15"/>
      <c r="R65" s="15"/>
    </row>
    <row r="66" spans="1:18" s="30" customFormat="1" ht="47.25" x14ac:dyDescent="0.25">
      <c r="A66" s="28">
        <v>23</v>
      </c>
      <c r="B66" s="28" t="s">
        <v>192</v>
      </c>
      <c r="C66" s="28" t="s">
        <v>193</v>
      </c>
      <c r="D66" s="117" t="s">
        <v>235</v>
      </c>
      <c r="E66" s="29">
        <v>42558</v>
      </c>
      <c r="F66" s="29">
        <v>42592</v>
      </c>
      <c r="G66" s="97" t="s">
        <v>221</v>
      </c>
      <c r="H66" s="124">
        <v>30.56</v>
      </c>
      <c r="M66" s="15"/>
      <c r="N66" s="15"/>
      <c r="O66" s="15"/>
      <c r="P66" s="15"/>
      <c r="Q66" s="15"/>
      <c r="R66" s="15"/>
    </row>
    <row r="67" spans="1:18" s="30" customFormat="1" ht="47.25" x14ac:dyDescent="0.25">
      <c r="A67" s="28">
        <v>24</v>
      </c>
      <c r="B67" s="28" t="s">
        <v>192</v>
      </c>
      <c r="C67" s="28" t="s">
        <v>193</v>
      </c>
      <c r="D67" s="117" t="s">
        <v>235</v>
      </c>
      <c r="E67" s="29">
        <v>42558</v>
      </c>
      <c r="F67" s="29">
        <v>42592</v>
      </c>
      <c r="G67" s="97" t="s">
        <v>222</v>
      </c>
      <c r="H67" s="119">
        <v>0.74</v>
      </c>
      <c r="M67" s="15"/>
      <c r="N67" s="15"/>
      <c r="O67" s="15"/>
      <c r="P67" s="15"/>
      <c r="Q67" s="15"/>
      <c r="R67" s="15"/>
    </row>
    <row r="68" spans="1:18" s="30" customFormat="1" ht="31.5" x14ac:dyDescent="0.25">
      <c r="A68" s="28">
        <v>25</v>
      </c>
      <c r="B68" s="28" t="s">
        <v>192</v>
      </c>
      <c r="C68" s="28" t="s">
        <v>193</v>
      </c>
      <c r="D68" s="117" t="s">
        <v>230</v>
      </c>
      <c r="E68" s="29">
        <v>42405</v>
      </c>
      <c r="F68" s="29">
        <v>42405</v>
      </c>
      <c r="G68" s="123" t="s">
        <v>208</v>
      </c>
      <c r="H68" s="74">
        <v>920.88</v>
      </c>
      <c r="M68" s="15"/>
      <c r="N68" s="15"/>
      <c r="O68" s="15"/>
      <c r="P68" s="15"/>
      <c r="Q68" s="15"/>
      <c r="R68" s="15"/>
    </row>
    <row r="69" spans="1:18" s="30" customFormat="1" ht="141.75" x14ac:dyDescent="0.25">
      <c r="A69" s="28">
        <v>26</v>
      </c>
      <c r="B69" s="28" t="s">
        <v>192</v>
      </c>
      <c r="C69" s="28" t="s">
        <v>193</v>
      </c>
      <c r="D69" s="117" t="s">
        <v>230</v>
      </c>
      <c r="E69" s="29">
        <v>42405</v>
      </c>
      <c r="F69" s="118">
        <v>42439</v>
      </c>
      <c r="G69" s="123" t="s">
        <v>216</v>
      </c>
      <c r="H69" s="74">
        <v>229.12</v>
      </c>
      <c r="M69" s="15"/>
      <c r="N69" s="15"/>
      <c r="O69" s="15"/>
      <c r="P69" s="15"/>
      <c r="Q69" s="15"/>
      <c r="R69" s="15"/>
    </row>
    <row r="70" spans="1:18" s="30" customFormat="1" ht="47.25" x14ac:dyDescent="0.25">
      <c r="A70" s="28">
        <v>27</v>
      </c>
      <c r="B70" s="28" t="s">
        <v>192</v>
      </c>
      <c r="C70" s="28" t="s">
        <v>193</v>
      </c>
      <c r="D70" s="117" t="s">
        <v>230</v>
      </c>
      <c r="E70" s="29">
        <v>42405</v>
      </c>
      <c r="F70" s="118">
        <v>42439</v>
      </c>
      <c r="G70" s="123" t="s">
        <v>215</v>
      </c>
      <c r="H70" s="74">
        <v>379.5</v>
      </c>
      <c r="M70" s="15"/>
      <c r="N70" s="15"/>
      <c r="O70" s="15"/>
      <c r="P70" s="15"/>
      <c r="Q70" s="15"/>
      <c r="R70" s="15"/>
    </row>
    <row r="71" spans="1:18" s="30" customFormat="1" ht="47.25" x14ac:dyDescent="0.25">
      <c r="A71" s="28">
        <v>28</v>
      </c>
      <c r="B71" s="28" t="s">
        <v>192</v>
      </c>
      <c r="C71" s="28" t="s">
        <v>193</v>
      </c>
      <c r="D71" s="117" t="s">
        <v>230</v>
      </c>
      <c r="E71" s="29">
        <v>42405</v>
      </c>
      <c r="F71" s="118">
        <v>42439</v>
      </c>
      <c r="G71" s="123" t="s">
        <v>214</v>
      </c>
      <c r="H71" s="74">
        <v>9.1999999999999993</v>
      </c>
      <c r="M71" s="15"/>
      <c r="N71" s="15"/>
      <c r="O71" s="15"/>
      <c r="P71" s="15"/>
      <c r="Q71" s="15"/>
      <c r="R71" s="15"/>
    </row>
    <row r="72" spans="1:18" s="30" customFormat="1" ht="31.5" x14ac:dyDescent="0.25">
      <c r="A72" s="28">
        <v>29</v>
      </c>
      <c r="B72" s="28" t="s">
        <v>192</v>
      </c>
      <c r="C72" s="28" t="s">
        <v>193</v>
      </c>
      <c r="D72" s="117" t="s">
        <v>231</v>
      </c>
      <c r="E72" s="29">
        <v>42436</v>
      </c>
      <c r="F72" s="29">
        <v>42436</v>
      </c>
      <c r="G72" s="123" t="s">
        <v>208</v>
      </c>
      <c r="H72" s="74">
        <v>920.88</v>
      </c>
      <c r="M72" s="15"/>
      <c r="N72" s="15"/>
      <c r="O72" s="15"/>
      <c r="P72" s="15"/>
      <c r="Q72" s="15"/>
      <c r="R72" s="15"/>
    </row>
    <row r="73" spans="1:18" s="30" customFormat="1" ht="141.75" x14ac:dyDescent="0.25">
      <c r="A73" s="28">
        <v>30</v>
      </c>
      <c r="B73" s="28" t="s">
        <v>192</v>
      </c>
      <c r="C73" s="28" t="s">
        <v>193</v>
      </c>
      <c r="D73" s="117" t="s">
        <v>231</v>
      </c>
      <c r="E73" s="29">
        <v>42436</v>
      </c>
      <c r="F73" s="118">
        <v>42468</v>
      </c>
      <c r="G73" s="123" t="s">
        <v>216</v>
      </c>
      <c r="H73" s="74">
        <v>229.12</v>
      </c>
      <c r="M73" s="15"/>
      <c r="N73" s="15"/>
      <c r="O73" s="15"/>
      <c r="P73" s="15"/>
      <c r="Q73" s="15"/>
      <c r="R73" s="15"/>
    </row>
    <row r="74" spans="1:18" s="30" customFormat="1" ht="47.25" x14ac:dyDescent="0.25">
      <c r="A74" s="28">
        <v>31</v>
      </c>
      <c r="B74" s="28" t="s">
        <v>192</v>
      </c>
      <c r="C74" s="28" t="s">
        <v>193</v>
      </c>
      <c r="D74" s="117" t="s">
        <v>231</v>
      </c>
      <c r="E74" s="29">
        <v>42436</v>
      </c>
      <c r="F74" s="118">
        <v>42468</v>
      </c>
      <c r="G74" s="123" t="s">
        <v>215</v>
      </c>
      <c r="H74" s="74">
        <v>379.5</v>
      </c>
      <c r="M74" s="15"/>
      <c r="N74" s="15"/>
      <c r="O74" s="15"/>
      <c r="P74" s="15"/>
      <c r="Q74" s="15"/>
      <c r="R74" s="15"/>
    </row>
    <row r="75" spans="1:18" s="30" customFormat="1" ht="47.25" x14ac:dyDescent="0.25">
      <c r="A75" s="28">
        <v>32</v>
      </c>
      <c r="B75" s="28" t="s">
        <v>192</v>
      </c>
      <c r="C75" s="28" t="s">
        <v>193</v>
      </c>
      <c r="D75" s="117" t="s">
        <v>231</v>
      </c>
      <c r="E75" s="29">
        <v>42436</v>
      </c>
      <c r="F75" s="118">
        <v>42468</v>
      </c>
      <c r="G75" s="123" t="s">
        <v>214</v>
      </c>
      <c r="H75" s="74">
        <v>9.1999999999999993</v>
      </c>
      <c r="M75" s="15"/>
      <c r="N75" s="15"/>
      <c r="O75" s="15"/>
      <c r="P75" s="15"/>
      <c r="Q75" s="15"/>
      <c r="R75" s="15"/>
    </row>
    <row r="76" spans="1:18" s="30" customFormat="1" ht="31.5" x14ac:dyDescent="0.25">
      <c r="A76" s="28">
        <v>33</v>
      </c>
      <c r="B76" s="28" t="s">
        <v>192</v>
      </c>
      <c r="C76" s="28" t="s">
        <v>193</v>
      </c>
      <c r="D76" s="117" t="s">
        <v>232</v>
      </c>
      <c r="E76" s="29">
        <v>42467</v>
      </c>
      <c r="F76" s="29">
        <v>42467</v>
      </c>
      <c r="G76" s="123" t="s">
        <v>208</v>
      </c>
      <c r="H76" s="74">
        <v>951.11</v>
      </c>
      <c r="M76" s="15"/>
      <c r="N76" s="15"/>
      <c r="O76" s="15"/>
      <c r="P76" s="15"/>
      <c r="Q76" s="15"/>
      <c r="R76" s="15"/>
    </row>
    <row r="77" spans="1:18" s="30" customFormat="1" ht="141.75" x14ac:dyDescent="0.25">
      <c r="A77" s="28">
        <v>34</v>
      </c>
      <c r="B77" s="28" t="s">
        <v>192</v>
      </c>
      <c r="C77" s="28" t="s">
        <v>193</v>
      </c>
      <c r="D77" s="117" t="s">
        <v>232</v>
      </c>
      <c r="E77" s="29">
        <v>42467</v>
      </c>
      <c r="F77" s="29">
        <v>42500</v>
      </c>
      <c r="G77" s="123" t="s">
        <v>216</v>
      </c>
      <c r="H77" s="74">
        <v>238.09</v>
      </c>
      <c r="M77" s="15"/>
      <c r="N77" s="15"/>
      <c r="O77" s="15"/>
      <c r="P77" s="15"/>
      <c r="Q77" s="15"/>
      <c r="R77" s="15"/>
    </row>
    <row r="78" spans="1:18" s="30" customFormat="1" ht="47.25" x14ac:dyDescent="0.25">
      <c r="A78" s="28">
        <v>35</v>
      </c>
      <c r="B78" s="28" t="s">
        <v>192</v>
      </c>
      <c r="C78" s="28" t="s">
        <v>193</v>
      </c>
      <c r="D78" s="117" t="s">
        <v>232</v>
      </c>
      <c r="E78" s="29">
        <v>42467</v>
      </c>
      <c r="F78" s="29">
        <v>42500</v>
      </c>
      <c r="G78" s="123" t="s">
        <v>215</v>
      </c>
      <c r="H78" s="74">
        <v>392.44</v>
      </c>
      <c r="M78" s="15"/>
      <c r="N78" s="15"/>
      <c r="O78" s="15"/>
      <c r="P78" s="15"/>
      <c r="Q78" s="15"/>
      <c r="R78" s="15"/>
    </row>
    <row r="79" spans="1:18" s="30" customFormat="1" ht="47.25" x14ac:dyDescent="0.25">
      <c r="A79" s="28">
        <v>36</v>
      </c>
      <c r="B79" s="28" t="s">
        <v>192</v>
      </c>
      <c r="C79" s="28" t="s">
        <v>193</v>
      </c>
      <c r="D79" s="117" t="s">
        <v>232</v>
      </c>
      <c r="E79" s="29">
        <v>42467</v>
      </c>
      <c r="F79" s="29">
        <v>42500</v>
      </c>
      <c r="G79" s="123" t="s">
        <v>214</v>
      </c>
      <c r="H79" s="74">
        <v>9.51</v>
      </c>
      <c r="M79" s="15"/>
      <c r="N79" s="15"/>
      <c r="O79" s="15"/>
      <c r="P79" s="15"/>
      <c r="Q79" s="15"/>
      <c r="R79" s="15"/>
    </row>
    <row r="80" spans="1:18" s="30" customFormat="1" ht="31.5" x14ac:dyDescent="0.25">
      <c r="A80" s="28">
        <v>37</v>
      </c>
      <c r="B80" s="28" t="s">
        <v>192</v>
      </c>
      <c r="C80" s="28" t="s">
        <v>193</v>
      </c>
      <c r="D80" s="117" t="s">
        <v>233</v>
      </c>
      <c r="E80" s="29">
        <v>42496</v>
      </c>
      <c r="F80" s="29">
        <v>42496</v>
      </c>
      <c r="G80" s="123" t="s">
        <v>208</v>
      </c>
      <c r="H80" s="74">
        <v>920.87</v>
      </c>
      <c r="M80" s="15"/>
      <c r="N80" s="15"/>
      <c r="O80" s="15"/>
      <c r="P80" s="15"/>
      <c r="Q80" s="15"/>
      <c r="R80" s="15"/>
    </row>
    <row r="81" spans="1:18" s="30" customFormat="1" ht="141.75" x14ac:dyDescent="0.25">
      <c r="A81" s="28">
        <v>38</v>
      </c>
      <c r="B81" s="28" t="s">
        <v>192</v>
      </c>
      <c r="C81" s="28" t="s">
        <v>193</v>
      </c>
      <c r="D81" s="117" t="s">
        <v>233</v>
      </c>
      <c r="E81" s="29">
        <v>42496</v>
      </c>
      <c r="F81" s="29">
        <v>42531</v>
      </c>
      <c r="G81" s="123" t="s">
        <v>216</v>
      </c>
      <c r="H81" s="74">
        <v>229.12</v>
      </c>
      <c r="M81" s="15"/>
      <c r="N81" s="15"/>
      <c r="O81" s="15"/>
      <c r="P81" s="15"/>
      <c r="Q81" s="15"/>
      <c r="R81" s="15"/>
    </row>
    <row r="82" spans="1:18" s="30" customFormat="1" ht="47.25" x14ac:dyDescent="0.25">
      <c r="A82" s="28">
        <v>39</v>
      </c>
      <c r="B82" s="28" t="s">
        <v>192</v>
      </c>
      <c r="C82" s="28" t="s">
        <v>193</v>
      </c>
      <c r="D82" s="117" t="s">
        <v>233</v>
      </c>
      <c r="E82" s="29">
        <v>42496</v>
      </c>
      <c r="F82" s="29">
        <v>42531</v>
      </c>
      <c r="G82" s="123" t="s">
        <v>215</v>
      </c>
      <c r="H82" s="74">
        <v>379.5</v>
      </c>
      <c r="M82" s="15"/>
      <c r="N82" s="15"/>
      <c r="O82" s="15"/>
      <c r="P82" s="15"/>
      <c r="Q82" s="15"/>
      <c r="R82" s="15"/>
    </row>
    <row r="83" spans="1:18" s="30" customFormat="1" ht="47.25" x14ac:dyDescent="0.25">
      <c r="A83" s="28">
        <v>40</v>
      </c>
      <c r="B83" s="28" t="s">
        <v>192</v>
      </c>
      <c r="C83" s="28" t="s">
        <v>193</v>
      </c>
      <c r="D83" s="117" t="s">
        <v>233</v>
      </c>
      <c r="E83" s="29">
        <v>42496</v>
      </c>
      <c r="F83" s="29">
        <v>42531</v>
      </c>
      <c r="G83" s="123" t="s">
        <v>214</v>
      </c>
      <c r="H83" s="74">
        <v>9.1999999999999993</v>
      </c>
      <c r="M83" s="15"/>
      <c r="N83" s="15"/>
      <c r="O83" s="15"/>
      <c r="P83" s="15"/>
      <c r="Q83" s="15"/>
      <c r="R83" s="15"/>
    </row>
    <row r="84" spans="1:18" s="30" customFormat="1" ht="31.5" x14ac:dyDescent="0.25">
      <c r="A84" s="28">
        <v>41</v>
      </c>
      <c r="B84" s="28" t="s">
        <v>192</v>
      </c>
      <c r="C84" s="28" t="s">
        <v>193</v>
      </c>
      <c r="D84" s="117" t="s">
        <v>234</v>
      </c>
      <c r="E84" s="29">
        <v>42528</v>
      </c>
      <c r="F84" s="29">
        <v>42528</v>
      </c>
      <c r="G84" s="123" t="s">
        <v>208</v>
      </c>
      <c r="H84" s="74">
        <v>920.87</v>
      </c>
      <c r="M84" s="15"/>
      <c r="N84" s="15"/>
      <c r="O84" s="15"/>
      <c r="P84" s="15"/>
      <c r="Q84" s="15"/>
      <c r="R84" s="15"/>
    </row>
    <row r="85" spans="1:18" s="30" customFormat="1" ht="141.75" x14ac:dyDescent="0.25">
      <c r="A85" s="28">
        <v>42</v>
      </c>
      <c r="B85" s="28" t="s">
        <v>192</v>
      </c>
      <c r="C85" s="28" t="s">
        <v>193</v>
      </c>
      <c r="D85" s="117" t="s">
        <v>234</v>
      </c>
      <c r="E85" s="29">
        <v>42528</v>
      </c>
      <c r="F85" s="29">
        <v>42559</v>
      </c>
      <c r="G85" s="123" t="s">
        <v>216</v>
      </c>
      <c r="H85" s="74">
        <v>229.12</v>
      </c>
      <c r="M85" s="15"/>
      <c r="N85" s="15"/>
      <c r="O85" s="15"/>
      <c r="P85" s="15"/>
      <c r="Q85" s="15"/>
      <c r="R85" s="15"/>
    </row>
    <row r="86" spans="1:18" s="30" customFormat="1" ht="47.25" x14ac:dyDescent="0.25">
      <c r="A86" s="28">
        <v>43</v>
      </c>
      <c r="B86" s="28" t="s">
        <v>192</v>
      </c>
      <c r="C86" s="28" t="s">
        <v>193</v>
      </c>
      <c r="D86" s="117" t="s">
        <v>234</v>
      </c>
      <c r="E86" s="29">
        <v>42528</v>
      </c>
      <c r="F86" s="29">
        <v>42559</v>
      </c>
      <c r="G86" s="123" t="s">
        <v>215</v>
      </c>
      <c r="H86" s="74">
        <v>379.5</v>
      </c>
      <c r="M86"/>
      <c r="N86"/>
      <c r="O86"/>
      <c r="P86"/>
      <c r="Q86"/>
      <c r="R86"/>
    </row>
    <row r="87" spans="1:18" s="30" customFormat="1" ht="47.25" x14ac:dyDescent="0.25">
      <c r="A87" s="28">
        <v>44</v>
      </c>
      <c r="B87" s="28" t="s">
        <v>192</v>
      </c>
      <c r="C87" s="28" t="s">
        <v>193</v>
      </c>
      <c r="D87" s="117" t="s">
        <v>234</v>
      </c>
      <c r="E87" s="29">
        <v>42528</v>
      </c>
      <c r="F87" s="29">
        <v>42559</v>
      </c>
      <c r="G87" s="123" t="s">
        <v>214</v>
      </c>
      <c r="H87" s="74">
        <v>9.1999999999999993</v>
      </c>
      <c r="M87"/>
      <c r="N87"/>
      <c r="O87"/>
      <c r="P87"/>
      <c r="Q87"/>
      <c r="R87"/>
    </row>
    <row r="88" spans="1:18" s="30" customFormat="1" ht="31.5" x14ac:dyDescent="0.25">
      <c r="A88" s="28">
        <v>45</v>
      </c>
      <c r="B88" s="28" t="s">
        <v>192</v>
      </c>
      <c r="C88" s="28" t="s">
        <v>193</v>
      </c>
      <c r="D88" s="117" t="s">
        <v>235</v>
      </c>
      <c r="E88" s="29">
        <v>42558</v>
      </c>
      <c r="F88" s="29">
        <v>42558</v>
      </c>
      <c r="G88" s="123" t="s">
        <v>208</v>
      </c>
      <c r="H88" s="74">
        <v>920.87</v>
      </c>
      <c r="M88"/>
      <c r="N88"/>
      <c r="O88"/>
      <c r="P88"/>
      <c r="Q88"/>
      <c r="R88"/>
    </row>
    <row r="89" spans="1:18" s="30" customFormat="1" ht="141.75" x14ac:dyDescent="0.25">
      <c r="A89" s="28">
        <v>46</v>
      </c>
      <c r="B89" s="28" t="s">
        <v>192</v>
      </c>
      <c r="C89" s="28" t="s">
        <v>193</v>
      </c>
      <c r="D89" s="117" t="s">
        <v>235</v>
      </c>
      <c r="E89" s="29">
        <v>42558</v>
      </c>
      <c r="F89" s="29">
        <v>42592</v>
      </c>
      <c r="G89" s="123" t="s">
        <v>216</v>
      </c>
      <c r="H89" s="74">
        <v>229.12</v>
      </c>
      <c r="M89"/>
      <c r="N89"/>
      <c r="O89"/>
      <c r="P89"/>
      <c r="Q89"/>
      <c r="R89"/>
    </row>
    <row r="90" spans="1:18" s="30" customFormat="1" ht="47.25" x14ac:dyDescent="0.25">
      <c r="A90" s="28">
        <v>47</v>
      </c>
      <c r="B90" s="28" t="s">
        <v>192</v>
      </c>
      <c r="C90" s="28" t="s">
        <v>193</v>
      </c>
      <c r="D90" s="117" t="s">
        <v>235</v>
      </c>
      <c r="E90" s="29">
        <v>42558</v>
      </c>
      <c r="F90" s="29">
        <v>42592</v>
      </c>
      <c r="G90" s="123" t="s">
        <v>215</v>
      </c>
      <c r="H90" s="74">
        <v>379.5</v>
      </c>
      <c r="M90"/>
      <c r="N90"/>
      <c r="O90"/>
      <c r="P90"/>
      <c r="Q90"/>
      <c r="R90"/>
    </row>
    <row r="91" spans="1:18" s="30" customFormat="1" ht="47.25" x14ac:dyDescent="0.25">
      <c r="A91" s="28">
        <v>48</v>
      </c>
      <c r="B91" s="28" t="s">
        <v>192</v>
      </c>
      <c r="C91" s="28" t="s">
        <v>193</v>
      </c>
      <c r="D91" s="117" t="s">
        <v>235</v>
      </c>
      <c r="E91" s="29">
        <v>42558</v>
      </c>
      <c r="F91" s="29">
        <v>42592</v>
      </c>
      <c r="G91" s="123" t="s">
        <v>214</v>
      </c>
      <c r="H91" s="74">
        <v>9.1999999999999993</v>
      </c>
      <c r="M91" s="15"/>
      <c r="N91" s="15"/>
      <c r="O91" s="15"/>
      <c r="P91" s="15"/>
      <c r="Q91" s="15"/>
      <c r="R91" s="15"/>
    </row>
    <row r="92" spans="1:18" s="30" customFormat="1" x14ac:dyDescent="0.25">
      <c r="A92" s="28">
        <v>49</v>
      </c>
      <c r="B92" s="28" t="s">
        <v>192</v>
      </c>
      <c r="C92" s="28" t="s">
        <v>199</v>
      </c>
      <c r="D92" s="120" t="s">
        <v>198</v>
      </c>
      <c r="E92" s="29">
        <v>42383</v>
      </c>
      <c r="F92" s="29">
        <v>42383</v>
      </c>
      <c r="G92" s="97" t="s">
        <v>209</v>
      </c>
      <c r="H92" s="74">
        <v>104.11</v>
      </c>
      <c r="M92" s="15"/>
      <c r="N92" s="15"/>
      <c r="O92" s="15"/>
      <c r="P92" s="15"/>
      <c r="Q92" s="15"/>
      <c r="R92" s="15"/>
    </row>
    <row r="93" spans="1:18" s="30" customFormat="1" ht="141.75" x14ac:dyDescent="0.25">
      <c r="A93" s="28">
        <v>50</v>
      </c>
      <c r="B93" s="28" t="s">
        <v>192</v>
      </c>
      <c r="C93" s="28" t="s">
        <v>199</v>
      </c>
      <c r="D93" s="120" t="s">
        <v>198</v>
      </c>
      <c r="E93" s="29">
        <v>42383</v>
      </c>
      <c r="F93" s="29">
        <v>42410</v>
      </c>
      <c r="G93" s="97" t="s">
        <v>213</v>
      </c>
      <c r="H93" s="74">
        <v>30.89</v>
      </c>
      <c r="M93" s="15"/>
      <c r="N93" s="15"/>
      <c r="O93" s="15"/>
      <c r="P93" s="15"/>
      <c r="Q93" s="15"/>
      <c r="R93" s="15"/>
    </row>
    <row r="94" spans="1:18" s="30" customFormat="1" ht="47.25" x14ac:dyDescent="0.25">
      <c r="A94" s="28">
        <v>51</v>
      </c>
      <c r="B94" s="28" t="s">
        <v>192</v>
      </c>
      <c r="C94" s="28" t="s">
        <v>199</v>
      </c>
      <c r="D94" s="120" t="s">
        <v>198</v>
      </c>
      <c r="E94" s="29">
        <v>42383</v>
      </c>
      <c r="F94" s="29">
        <v>42410</v>
      </c>
      <c r="G94" s="97" t="s">
        <v>212</v>
      </c>
      <c r="H94" s="74">
        <v>44.55</v>
      </c>
      <c r="M94" s="15"/>
      <c r="N94" s="15"/>
      <c r="O94" s="15"/>
      <c r="P94" s="15"/>
      <c r="Q94" s="15"/>
      <c r="R94" s="15"/>
    </row>
    <row r="95" spans="1:18" s="30" customFormat="1" ht="47.25" x14ac:dyDescent="0.25">
      <c r="A95" s="28">
        <v>52</v>
      </c>
      <c r="B95" s="28" t="s">
        <v>192</v>
      </c>
      <c r="C95" s="28" t="s">
        <v>199</v>
      </c>
      <c r="D95" s="120" t="s">
        <v>198</v>
      </c>
      <c r="E95" s="29">
        <v>42383</v>
      </c>
      <c r="F95" s="29">
        <v>42410</v>
      </c>
      <c r="G95" s="97" t="s">
        <v>211</v>
      </c>
      <c r="H95" s="74">
        <v>1.08</v>
      </c>
      <c r="M95" s="15"/>
      <c r="N95" s="15"/>
      <c r="O95" s="15"/>
      <c r="P95" s="15"/>
      <c r="Q95" s="15"/>
      <c r="R95" s="15"/>
    </row>
    <row r="96" spans="1:18" s="30" customFormat="1" x14ac:dyDescent="0.25">
      <c r="A96" s="28">
        <v>53</v>
      </c>
      <c r="B96" s="28" t="s">
        <v>192</v>
      </c>
      <c r="C96" s="28" t="s">
        <v>199</v>
      </c>
      <c r="D96" s="29" t="s">
        <v>230</v>
      </c>
      <c r="E96" s="29">
        <v>42405</v>
      </c>
      <c r="F96" s="29">
        <v>42405</v>
      </c>
      <c r="G96" s="97" t="s">
        <v>209</v>
      </c>
      <c r="H96" s="74">
        <v>138.82</v>
      </c>
      <c r="M96" s="15"/>
      <c r="N96" s="15"/>
      <c r="O96" s="15"/>
      <c r="P96" s="15"/>
      <c r="Q96" s="15"/>
      <c r="R96" s="15"/>
    </row>
    <row r="97" spans="1:18" s="30" customFormat="1" ht="141.75" x14ac:dyDescent="0.25">
      <c r="A97" s="28">
        <v>54</v>
      </c>
      <c r="B97" s="28" t="s">
        <v>192</v>
      </c>
      <c r="C97" s="28" t="s">
        <v>199</v>
      </c>
      <c r="D97" s="29" t="s">
        <v>230</v>
      </c>
      <c r="E97" s="29">
        <v>42405</v>
      </c>
      <c r="F97" s="29">
        <v>42439</v>
      </c>
      <c r="G97" s="97" t="s">
        <v>213</v>
      </c>
      <c r="H97" s="74">
        <v>41.18</v>
      </c>
      <c r="M97" s="15"/>
      <c r="N97" s="15"/>
      <c r="O97" s="15"/>
      <c r="P97" s="15"/>
      <c r="Q97" s="15"/>
      <c r="R97" s="15"/>
    </row>
    <row r="98" spans="1:18" s="30" customFormat="1" ht="47.25" x14ac:dyDescent="0.25">
      <c r="A98" s="28">
        <v>55</v>
      </c>
      <c r="B98" s="28" t="s">
        <v>192</v>
      </c>
      <c r="C98" s="28" t="s">
        <v>199</v>
      </c>
      <c r="D98" s="29" t="s">
        <v>230</v>
      </c>
      <c r="E98" s="29">
        <v>42405</v>
      </c>
      <c r="F98" s="29">
        <v>42439</v>
      </c>
      <c r="G98" s="97" t="s">
        <v>212</v>
      </c>
      <c r="H98" s="74">
        <v>59.4</v>
      </c>
      <c r="M98" s="15"/>
      <c r="N98" s="15"/>
      <c r="O98" s="15"/>
      <c r="P98" s="15"/>
      <c r="Q98" s="15"/>
      <c r="R98" s="15"/>
    </row>
    <row r="99" spans="1:18" s="30" customFormat="1" ht="47.25" x14ac:dyDescent="0.25">
      <c r="A99" s="28">
        <v>56</v>
      </c>
      <c r="B99" s="28" t="s">
        <v>192</v>
      </c>
      <c r="C99" s="28" t="s">
        <v>199</v>
      </c>
      <c r="D99" s="29" t="s">
        <v>230</v>
      </c>
      <c r="E99" s="29">
        <v>42405</v>
      </c>
      <c r="F99" s="29">
        <v>42439</v>
      </c>
      <c r="G99" s="97" t="s">
        <v>211</v>
      </c>
      <c r="H99" s="74">
        <v>1.44</v>
      </c>
      <c r="M99" s="15"/>
      <c r="N99" s="15"/>
      <c r="O99" s="15"/>
      <c r="P99" s="15"/>
      <c r="Q99" s="15"/>
      <c r="R99" s="15"/>
    </row>
    <row r="100" spans="1:18" s="30" customFormat="1" x14ac:dyDescent="0.25">
      <c r="A100" s="28">
        <v>57</v>
      </c>
      <c r="B100" s="28" t="s">
        <v>192</v>
      </c>
      <c r="C100" s="28" t="s">
        <v>199</v>
      </c>
      <c r="D100" s="29" t="s">
        <v>231</v>
      </c>
      <c r="E100" s="29">
        <v>42436</v>
      </c>
      <c r="F100" s="29">
        <v>42436</v>
      </c>
      <c r="G100" s="97" t="s">
        <v>209</v>
      </c>
      <c r="H100" s="74">
        <v>277.63</v>
      </c>
      <c r="M100" s="15"/>
      <c r="N100" s="15"/>
      <c r="O100" s="15"/>
      <c r="P100" s="15"/>
      <c r="Q100" s="15"/>
      <c r="R100" s="15"/>
    </row>
    <row r="101" spans="1:18" s="30" customFormat="1" ht="141.75" x14ac:dyDescent="0.25">
      <c r="A101" s="28">
        <v>58</v>
      </c>
      <c r="B101" s="28" t="s">
        <v>192</v>
      </c>
      <c r="C101" s="28" t="s">
        <v>199</v>
      </c>
      <c r="D101" s="29" t="s">
        <v>231</v>
      </c>
      <c r="E101" s="29">
        <v>42436</v>
      </c>
      <c r="F101" s="29">
        <v>42471</v>
      </c>
      <c r="G101" s="97" t="s">
        <v>213</v>
      </c>
      <c r="H101" s="74">
        <v>82.37</v>
      </c>
      <c r="M101" s="15"/>
      <c r="N101" s="15"/>
      <c r="O101" s="15"/>
      <c r="P101" s="15"/>
      <c r="Q101" s="15"/>
      <c r="R101" s="15"/>
    </row>
    <row r="102" spans="1:18" s="30" customFormat="1" ht="47.25" x14ac:dyDescent="0.25">
      <c r="A102" s="28">
        <v>59</v>
      </c>
      <c r="B102" s="28" t="s">
        <v>192</v>
      </c>
      <c r="C102" s="28" t="s">
        <v>199</v>
      </c>
      <c r="D102" s="29" t="s">
        <v>231</v>
      </c>
      <c r="E102" s="29">
        <v>42436</v>
      </c>
      <c r="F102" s="29">
        <v>42471</v>
      </c>
      <c r="G102" s="97" t="s">
        <v>212</v>
      </c>
      <c r="H102" s="74">
        <v>118.8</v>
      </c>
      <c r="M102" s="15"/>
      <c r="N102" s="15"/>
      <c r="O102" s="15"/>
      <c r="P102" s="15"/>
      <c r="Q102" s="15"/>
      <c r="R102" s="15"/>
    </row>
    <row r="103" spans="1:18" s="30" customFormat="1" ht="47.25" x14ac:dyDescent="0.25">
      <c r="A103" s="28">
        <v>60</v>
      </c>
      <c r="B103" s="28" t="s">
        <v>192</v>
      </c>
      <c r="C103" s="28" t="s">
        <v>199</v>
      </c>
      <c r="D103" s="29" t="s">
        <v>231</v>
      </c>
      <c r="E103" s="29">
        <v>42436</v>
      </c>
      <c r="F103" s="29">
        <v>42471</v>
      </c>
      <c r="G103" s="97" t="s">
        <v>211</v>
      </c>
      <c r="H103" s="74">
        <v>2.88</v>
      </c>
      <c r="M103" s="15"/>
      <c r="N103" s="15"/>
      <c r="O103" s="15"/>
      <c r="P103" s="15"/>
      <c r="Q103" s="15"/>
      <c r="R103" s="15"/>
    </row>
    <row r="104" spans="1:18" s="30" customFormat="1" x14ac:dyDescent="0.25">
      <c r="A104" s="28">
        <v>61</v>
      </c>
      <c r="B104" s="28" t="s">
        <v>192</v>
      </c>
      <c r="C104" s="28" t="s">
        <v>199</v>
      </c>
      <c r="D104" s="128" t="s">
        <v>232</v>
      </c>
      <c r="E104" s="29">
        <v>42452</v>
      </c>
      <c r="F104" s="29">
        <v>42452</v>
      </c>
      <c r="G104" s="97" t="s">
        <v>209</v>
      </c>
      <c r="H104" s="74">
        <v>138.82</v>
      </c>
      <c r="M104" s="15"/>
      <c r="N104" s="15"/>
      <c r="O104" s="15"/>
      <c r="P104" s="15"/>
      <c r="Q104" s="15"/>
      <c r="R104" s="15"/>
    </row>
    <row r="105" spans="1:18" s="30" customFormat="1" ht="141.75" x14ac:dyDescent="0.25">
      <c r="A105" s="28">
        <v>62</v>
      </c>
      <c r="B105" s="28" t="s">
        <v>192</v>
      </c>
      <c r="C105" s="28" t="s">
        <v>199</v>
      </c>
      <c r="D105" s="128" t="s">
        <v>232</v>
      </c>
      <c r="E105" s="29">
        <v>42452</v>
      </c>
      <c r="F105" s="29">
        <v>42468</v>
      </c>
      <c r="G105" s="97" t="s">
        <v>213</v>
      </c>
      <c r="H105" s="74">
        <v>41.18</v>
      </c>
      <c r="M105" s="15"/>
      <c r="N105" s="15"/>
      <c r="O105" s="15"/>
      <c r="P105" s="15"/>
      <c r="Q105" s="15"/>
      <c r="R105" s="15"/>
    </row>
    <row r="106" spans="1:18" s="30" customFormat="1" ht="47.25" x14ac:dyDescent="0.25">
      <c r="A106" s="28">
        <v>63</v>
      </c>
      <c r="B106" s="28" t="s">
        <v>192</v>
      </c>
      <c r="C106" s="28" t="s">
        <v>199</v>
      </c>
      <c r="D106" s="128" t="s">
        <v>232</v>
      </c>
      <c r="E106" s="29">
        <v>42452</v>
      </c>
      <c r="F106" s="29">
        <v>42468</v>
      </c>
      <c r="G106" s="97" t="s">
        <v>212</v>
      </c>
      <c r="H106" s="74">
        <v>59.4</v>
      </c>
      <c r="M106" s="15"/>
      <c r="N106" s="15"/>
      <c r="O106" s="15"/>
      <c r="P106" s="15"/>
      <c r="Q106" s="15"/>
      <c r="R106" s="15"/>
    </row>
    <row r="107" spans="1:18" s="30" customFormat="1" ht="47.25" x14ac:dyDescent="0.25">
      <c r="A107" s="28">
        <v>64</v>
      </c>
      <c r="B107" s="28" t="s">
        <v>192</v>
      </c>
      <c r="C107" s="28" t="s">
        <v>199</v>
      </c>
      <c r="D107" s="128" t="s">
        <v>232</v>
      </c>
      <c r="E107" s="29">
        <v>42452</v>
      </c>
      <c r="F107" s="29">
        <v>42468</v>
      </c>
      <c r="G107" s="97" t="s">
        <v>211</v>
      </c>
      <c r="H107" s="74">
        <v>1.44</v>
      </c>
      <c r="M107" s="15"/>
      <c r="N107" s="15"/>
      <c r="O107" s="15"/>
      <c r="P107" s="15"/>
      <c r="Q107" s="15"/>
      <c r="R107" s="15"/>
    </row>
    <row r="108" spans="1:18" s="30" customFormat="1" x14ac:dyDescent="0.25">
      <c r="A108" s="28">
        <v>65</v>
      </c>
      <c r="B108" s="28" t="s">
        <v>192</v>
      </c>
      <c r="C108" s="28" t="s">
        <v>199</v>
      </c>
      <c r="D108" s="117" t="s">
        <v>234</v>
      </c>
      <c r="E108" s="29">
        <v>42528</v>
      </c>
      <c r="F108" s="29">
        <v>42528</v>
      </c>
      <c r="G108" s="97" t="s">
        <v>209</v>
      </c>
      <c r="H108" s="74">
        <v>137.38</v>
      </c>
      <c r="M108" s="15"/>
      <c r="N108" s="15"/>
      <c r="O108" s="15"/>
      <c r="P108" s="15"/>
      <c r="Q108" s="15"/>
      <c r="R108" s="15"/>
    </row>
    <row r="109" spans="1:18" s="30" customFormat="1" ht="141.75" x14ac:dyDescent="0.25">
      <c r="A109" s="28">
        <v>66</v>
      </c>
      <c r="B109" s="28" t="s">
        <v>192</v>
      </c>
      <c r="C109" s="28" t="s">
        <v>199</v>
      </c>
      <c r="D109" s="117" t="s">
        <v>234</v>
      </c>
      <c r="E109" s="29">
        <v>42528</v>
      </c>
      <c r="F109" s="29">
        <v>42559</v>
      </c>
      <c r="G109" s="97" t="s">
        <v>213</v>
      </c>
      <c r="H109" s="74">
        <v>42.62</v>
      </c>
      <c r="M109" s="15"/>
      <c r="N109" s="15"/>
      <c r="O109" s="15"/>
      <c r="P109" s="15"/>
      <c r="Q109" s="15"/>
      <c r="R109" s="15"/>
    </row>
    <row r="110" spans="1:18" s="30" customFormat="1" ht="47.25" x14ac:dyDescent="0.25">
      <c r="A110" s="28">
        <v>67</v>
      </c>
      <c r="B110" s="28" t="s">
        <v>192</v>
      </c>
      <c r="C110" s="28" t="s">
        <v>199</v>
      </c>
      <c r="D110" s="117" t="s">
        <v>234</v>
      </c>
      <c r="E110" s="29">
        <v>42528</v>
      </c>
      <c r="F110" s="29">
        <v>42559</v>
      </c>
      <c r="G110" s="97" t="s">
        <v>212</v>
      </c>
      <c r="H110" s="74">
        <v>59.4</v>
      </c>
      <c r="M110" s="15"/>
      <c r="N110" s="15"/>
      <c r="O110" s="15"/>
      <c r="P110" s="15"/>
      <c r="Q110" s="15"/>
      <c r="R110" s="15"/>
    </row>
    <row r="111" spans="1:18" s="30" customFormat="1" ht="47.25" x14ac:dyDescent="0.25">
      <c r="A111" s="28">
        <v>68</v>
      </c>
      <c r="B111" s="28" t="s">
        <v>192</v>
      </c>
      <c r="C111" s="28" t="s">
        <v>199</v>
      </c>
      <c r="D111" s="117" t="s">
        <v>234</v>
      </c>
      <c r="E111" s="29">
        <v>42528</v>
      </c>
      <c r="F111" s="29">
        <v>42559</v>
      </c>
      <c r="G111" s="97" t="s">
        <v>211</v>
      </c>
      <c r="H111" s="74">
        <v>1.44</v>
      </c>
      <c r="M111" s="15"/>
      <c r="N111" s="15"/>
      <c r="O111" s="15"/>
      <c r="P111" s="15"/>
      <c r="Q111" s="15"/>
      <c r="R111" s="15"/>
    </row>
    <row r="112" spans="1:18" s="30" customFormat="1" x14ac:dyDescent="0.25">
      <c r="A112" s="28">
        <v>69</v>
      </c>
      <c r="B112" s="28" t="s">
        <v>192</v>
      </c>
      <c r="C112" s="28" t="s">
        <v>199</v>
      </c>
      <c r="D112" s="117" t="s">
        <v>235</v>
      </c>
      <c r="E112" s="29">
        <v>42558</v>
      </c>
      <c r="F112" s="29">
        <v>42558</v>
      </c>
      <c r="G112" s="97" t="s">
        <v>209</v>
      </c>
      <c r="H112" s="74">
        <v>274.75</v>
      </c>
      <c r="M112" s="15"/>
      <c r="N112" s="15"/>
      <c r="O112" s="15"/>
      <c r="P112" s="15"/>
      <c r="Q112" s="15"/>
      <c r="R112" s="15"/>
    </row>
    <row r="113" spans="1:18" s="30" customFormat="1" ht="141.75" x14ac:dyDescent="0.25">
      <c r="A113" s="28">
        <v>70</v>
      </c>
      <c r="B113" s="28" t="s">
        <v>192</v>
      </c>
      <c r="C113" s="28" t="s">
        <v>199</v>
      </c>
      <c r="D113" s="117" t="s">
        <v>235</v>
      </c>
      <c r="E113" s="29">
        <v>42558</v>
      </c>
      <c r="F113" s="29">
        <v>42592</v>
      </c>
      <c r="G113" s="97" t="s">
        <v>213</v>
      </c>
      <c r="H113" s="74">
        <v>85.25</v>
      </c>
      <c r="M113" s="15"/>
      <c r="N113" s="15"/>
      <c r="O113" s="15"/>
      <c r="P113" s="15"/>
      <c r="Q113" s="15"/>
      <c r="R113" s="15"/>
    </row>
    <row r="114" spans="1:18" s="30" customFormat="1" ht="47.25" x14ac:dyDescent="0.25">
      <c r="A114" s="28">
        <v>71</v>
      </c>
      <c r="B114" s="28" t="s">
        <v>192</v>
      </c>
      <c r="C114" s="28" t="s">
        <v>199</v>
      </c>
      <c r="D114" s="117" t="s">
        <v>235</v>
      </c>
      <c r="E114" s="29">
        <v>42558</v>
      </c>
      <c r="F114" s="29">
        <v>42592</v>
      </c>
      <c r="G114" s="97" t="s">
        <v>212</v>
      </c>
      <c r="H114" s="74">
        <v>118.8</v>
      </c>
      <c r="M114" s="15"/>
      <c r="N114" s="15"/>
      <c r="O114" s="15"/>
      <c r="P114" s="15"/>
      <c r="Q114" s="15"/>
      <c r="R114" s="15"/>
    </row>
    <row r="115" spans="1:18" s="30" customFormat="1" ht="47.25" x14ac:dyDescent="0.25">
      <c r="A115" s="28">
        <v>72</v>
      </c>
      <c r="B115" s="28" t="s">
        <v>192</v>
      </c>
      <c r="C115" s="28" t="s">
        <v>199</v>
      </c>
      <c r="D115" s="117" t="s">
        <v>235</v>
      </c>
      <c r="E115" s="29">
        <v>42558</v>
      </c>
      <c r="F115" s="29">
        <v>42592</v>
      </c>
      <c r="G115" s="97" t="s">
        <v>211</v>
      </c>
      <c r="H115" s="74">
        <v>2.88</v>
      </c>
      <c r="M115" s="15"/>
      <c r="N115" s="15"/>
      <c r="O115" s="15"/>
      <c r="P115" s="15"/>
      <c r="Q115" s="15"/>
      <c r="R115" s="15"/>
    </row>
    <row r="116" spans="1:18" s="30" customFormat="1" x14ac:dyDescent="0.25">
      <c r="A116" s="199" t="s">
        <v>183</v>
      </c>
      <c r="B116" s="200"/>
      <c r="C116" s="200"/>
      <c r="D116" s="200"/>
      <c r="E116" s="200"/>
      <c r="F116" s="200"/>
      <c r="G116" s="201"/>
      <c r="H116" s="112">
        <f>SUM(H44:H115)</f>
        <v>11894.65</v>
      </c>
      <c r="M116"/>
      <c r="N116"/>
      <c r="O116"/>
      <c r="P116"/>
      <c r="Q116"/>
      <c r="R116"/>
    </row>
    <row r="117" spans="1:18" s="30" customFormat="1" ht="31.5" x14ac:dyDescent="0.25">
      <c r="A117" s="28">
        <v>1</v>
      </c>
      <c r="B117" s="28" t="s">
        <v>192</v>
      </c>
      <c r="C117" s="28" t="s">
        <v>193</v>
      </c>
      <c r="D117" s="29" t="s">
        <v>240</v>
      </c>
      <c r="E117" s="29">
        <v>42587</v>
      </c>
      <c r="F117" s="29">
        <v>42587</v>
      </c>
      <c r="G117" s="97" t="s">
        <v>236</v>
      </c>
      <c r="H117" s="74">
        <v>73.16</v>
      </c>
      <c r="M117" s="15"/>
      <c r="N117" s="15"/>
      <c r="O117" s="15"/>
      <c r="P117" s="15"/>
      <c r="Q117" s="15"/>
      <c r="R117" s="15"/>
    </row>
    <row r="118" spans="1:18" s="30" customFormat="1" ht="141.75" x14ac:dyDescent="0.25">
      <c r="A118" s="28">
        <v>2</v>
      </c>
      <c r="B118" s="28" t="s">
        <v>192</v>
      </c>
      <c r="C118" s="28" t="s">
        <v>193</v>
      </c>
      <c r="D118" s="29" t="s">
        <v>240</v>
      </c>
      <c r="E118" s="29">
        <v>42587</v>
      </c>
      <c r="F118" s="29">
        <v>42622</v>
      </c>
      <c r="G118" s="97" t="s">
        <v>210</v>
      </c>
      <c r="H118" s="124">
        <v>19.46</v>
      </c>
      <c r="M118" s="15"/>
      <c r="N118" s="15"/>
      <c r="O118" s="15"/>
      <c r="P118" s="15"/>
      <c r="Q118" s="15"/>
      <c r="R118" s="15"/>
    </row>
    <row r="119" spans="1:18" s="30" customFormat="1" ht="47.25" x14ac:dyDescent="0.25">
      <c r="A119" s="28">
        <v>3</v>
      </c>
      <c r="B119" s="28" t="s">
        <v>192</v>
      </c>
      <c r="C119" s="28" t="s">
        <v>193</v>
      </c>
      <c r="D119" s="29" t="s">
        <v>240</v>
      </c>
      <c r="E119" s="29">
        <v>42587</v>
      </c>
      <c r="F119" s="29">
        <v>42622</v>
      </c>
      <c r="G119" s="97" t="s">
        <v>221</v>
      </c>
      <c r="H119" s="74">
        <v>30.56</v>
      </c>
      <c r="M119" s="15"/>
      <c r="N119" s="15"/>
      <c r="O119" s="15"/>
      <c r="P119" s="15"/>
      <c r="Q119" s="15"/>
      <c r="R119" s="15"/>
    </row>
    <row r="120" spans="1:18" s="30" customFormat="1" ht="47.25" x14ac:dyDescent="0.25">
      <c r="A120" s="28">
        <v>4</v>
      </c>
      <c r="B120" s="28" t="s">
        <v>192</v>
      </c>
      <c r="C120" s="28" t="s">
        <v>193</v>
      </c>
      <c r="D120" s="29" t="s">
        <v>240</v>
      </c>
      <c r="E120" s="29">
        <v>42587</v>
      </c>
      <c r="F120" s="29">
        <v>42622</v>
      </c>
      <c r="G120" s="97" t="s">
        <v>222</v>
      </c>
      <c r="H120" s="74">
        <v>0.74</v>
      </c>
      <c r="M120" s="15"/>
      <c r="N120" s="15"/>
      <c r="O120" s="15"/>
      <c r="P120" s="15"/>
      <c r="Q120" s="15"/>
      <c r="R120" s="15"/>
    </row>
    <row r="121" spans="1:18" s="30" customFormat="1" ht="31.5" x14ac:dyDescent="0.25">
      <c r="A121" s="28">
        <v>5</v>
      </c>
      <c r="B121" s="28" t="s">
        <v>192</v>
      </c>
      <c r="C121" s="28" t="s">
        <v>193</v>
      </c>
      <c r="D121" s="29" t="s">
        <v>241</v>
      </c>
      <c r="E121" s="29">
        <v>42620</v>
      </c>
      <c r="F121" s="29">
        <v>42620</v>
      </c>
      <c r="G121" s="97" t="s">
        <v>236</v>
      </c>
      <c r="H121" s="74">
        <v>73.16</v>
      </c>
      <c r="M121" s="15"/>
      <c r="N121" s="15"/>
      <c r="O121" s="15"/>
      <c r="P121" s="15"/>
      <c r="Q121" s="15"/>
      <c r="R121" s="15"/>
    </row>
    <row r="122" spans="1:18" s="30" customFormat="1" ht="141.75" x14ac:dyDescent="0.25">
      <c r="A122" s="28">
        <v>6</v>
      </c>
      <c r="B122" s="28" t="s">
        <v>192</v>
      </c>
      <c r="C122" s="28" t="s">
        <v>193</v>
      </c>
      <c r="D122" s="29" t="s">
        <v>241</v>
      </c>
      <c r="E122" s="29">
        <v>42620</v>
      </c>
      <c r="F122" s="29">
        <v>42653</v>
      </c>
      <c r="G122" s="97" t="s">
        <v>210</v>
      </c>
      <c r="H122" s="124">
        <v>19.45</v>
      </c>
      <c r="M122" s="15"/>
      <c r="N122" s="15"/>
      <c r="O122" s="15"/>
      <c r="P122" s="15"/>
      <c r="Q122" s="15"/>
      <c r="R122" s="15"/>
    </row>
    <row r="123" spans="1:18" s="30" customFormat="1" ht="47.25" x14ac:dyDescent="0.25">
      <c r="A123" s="28">
        <v>7</v>
      </c>
      <c r="B123" s="28" t="s">
        <v>192</v>
      </c>
      <c r="C123" s="28" t="s">
        <v>193</v>
      </c>
      <c r="D123" s="29" t="s">
        <v>241</v>
      </c>
      <c r="E123" s="29">
        <v>42620</v>
      </c>
      <c r="F123" s="29">
        <v>42653</v>
      </c>
      <c r="G123" s="97" t="s">
        <v>221</v>
      </c>
      <c r="H123" s="74">
        <v>30.56</v>
      </c>
      <c r="M123" s="15"/>
      <c r="N123" s="15"/>
      <c r="O123" s="15"/>
      <c r="P123" s="15"/>
      <c r="Q123" s="15"/>
      <c r="R123" s="15"/>
    </row>
    <row r="124" spans="1:18" s="30" customFormat="1" ht="47.25" x14ac:dyDescent="0.25">
      <c r="A124" s="28">
        <v>8</v>
      </c>
      <c r="B124" s="28" t="s">
        <v>192</v>
      </c>
      <c r="C124" s="28" t="s">
        <v>193</v>
      </c>
      <c r="D124" s="29" t="s">
        <v>241</v>
      </c>
      <c r="E124" s="29">
        <v>42620</v>
      </c>
      <c r="F124" s="29">
        <v>42653</v>
      </c>
      <c r="G124" s="97" t="s">
        <v>222</v>
      </c>
      <c r="H124" s="74">
        <v>0.74</v>
      </c>
      <c r="M124" s="15"/>
      <c r="N124" s="15"/>
      <c r="O124" s="15"/>
      <c r="P124" s="15"/>
      <c r="Q124" s="15"/>
      <c r="R124" s="15"/>
    </row>
    <row r="125" spans="1:18" s="30" customFormat="1" ht="31.5" x14ac:dyDescent="0.25">
      <c r="A125" s="28">
        <v>9</v>
      </c>
      <c r="B125" s="28" t="s">
        <v>192</v>
      </c>
      <c r="C125" s="28" t="s">
        <v>193</v>
      </c>
      <c r="D125" s="29" t="s">
        <v>242</v>
      </c>
      <c r="E125" s="122">
        <v>42650</v>
      </c>
      <c r="F125" s="29">
        <v>42650</v>
      </c>
      <c r="G125" s="97" t="s">
        <v>236</v>
      </c>
      <c r="H125" s="74">
        <v>76.42</v>
      </c>
      <c r="M125" s="15"/>
      <c r="N125" s="15"/>
      <c r="O125" s="15"/>
      <c r="P125" s="15"/>
      <c r="Q125" s="15"/>
      <c r="R125" s="15"/>
    </row>
    <row r="126" spans="1:18" s="30" customFormat="1" ht="141.75" x14ac:dyDescent="0.25">
      <c r="A126" s="28">
        <v>10</v>
      </c>
      <c r="B126" s="28" t="s">
        <v>192</v>
      </c>
      <c r="C126" s="28" t="s">
        <v>193</v>
      </c>
      <c r="D126" s="29" t="s">
        <v>242</v>
      </c>
      <c r="E126" s="122">
        <v>42650</v>
      </c>
      <c r="F126" s="29">
        <v>42684</v>
      </c>
      <c r="G126" s="97" t="s">
        <v>210</v>
      </c>
      <c r="H126" s="74">
        <v>20.190000000000001</v>
      </c>
      <c r="M126" s="15"/>
      <c r="N126" s="15"/>
      <c r="O126" s="15"/>
      <c r="P126" s="15"/>
      <c r="Q126" s="15"/>
      <c r="R126" s="15"/>
    </row>
    <row r="127" spans="1:18" s="30" customFormat="1" ht="47.25" x14ac:dyDescent="0.25">
      <c r="A127" s="28">
        <v>11</v>
      </c>
      <c r="B127" s="28" t="s">
        <v>192</v>
      </c>
      <c r="C127" s="28" t="s">
        <v>193</v>
      </c>
      <c r="D127" s="29" t="s">
        <v>242</v>
      </c>
      <c r="E127" s="122">
        <v>42650</v>
      </c>
      <c r="F127" s="29">
        <v>42684</v>
      </c>
      <c r="G127" s="97" t="s">
        <v>221</v>
      </c>
      <c r="H127" s="74">
        <v>31.88</v>
      </c>
      <c r="M127" s="15"/>
      <c r="N127" s="15"/>
      <c r="O127" s="15"/>
      <c r="P127" s="15"/>
      <c r="Q127" s="15"/>
      <c r="R127" s="15"/>
    </row>
    <row r="128" spans="1:18" s="30" customFormat="1" ht="47.25" x14ac:dyDescent="0.25">
      <c r="A128" s="28">
        <v>12</v>
      </c>
      <c r="B128" s="28" t="s">
        <v>192</v>
      </c>
      <c r="C128" s="28" t="s">
        <v>193</v>
      </c>
      <c r="D128" s="29" t="s">
        <v>242</v>
      </c>
      <c r="E128" s="122">
        <v>42650</v>
      </c>
      <c r="F128" s="29">
        <v>42684</v>
      </c>
      <c r="G128" s="97" t="s">
        <v>222</v>
      </c>
      <c r="H128" s="74">
        <v>0.77</v>
      </c>
      <c r="M128" s="15"/>
      <c r="N128" s="15"/>
      <c r="O128" s="15"/>
      <c r="P128" s="15"/>
      <c r="Q128" s="15"/>
      <c r="R128" s="15"/>
    </row>
    <row r="129" spans="1:18" s="30" customFormat="1" ht="31.5" x14ac:dyDescent="0.25">
      <c r="A129" s="28">
        <v>13</v>
      </c>
      <c r="B129" s="28" t="s">
        <v>192</v>
      </c>
      <c r="C129" s="28" t="s">
        <v>193</v>
      </c>
      <c r="D129" s="29" t="s">
        <v>243</v>
      </c>
      <c r="E129" s="29">
        <v>42678</v>
      </c>
      <c r="F129" s="29">
        <v>42681</v>
      </c>
      <c r="G129" s="97" t="s">
        <v>236</v>
      </c>
      <c r="H129" s="74">
        <v>73.16</v>
      </c>
      <c r="M129" s="15"/>
      <c r="N129" s="15"/>
      <c r="O129" s="15"/>
      <c r="P129" s="15"/>
      <c r="Q129" s="15"/>
      <c r="R129" s="15"/>
    </row>
    <row r="130" spans="1:18" s="30" customFormat="1" ht="141.75" x14ac:dyDescent="0.25">
      <c r="A130" s="28">
        <v>14</v>
      </c>
      <c r="B130" s="28" t="s">
        <v>192</v>
      </c>
      <c r="C130" s="28" t="s">
        <v>193</v>
      </c>
      <c r="D130" s="29" t="s">
        <v>243</v>
      </c>
      <c r="E130" s="29">
        <v>42678</v>
      </c>
      <c r="F130" s="29">
        <v>42716</v>
      </c>
      <c r="G130" s="97" t="s">
        <v>210</v>
      </c>
      <c r="H130" s="74">
        <v>19.46</v>
      </c>
      <c r="M130" s="15"/>
      <c r="N130" s="15"/>
      <c r="O130" s="15"/>
      <c r="P130" s="15"/>
      <c r="Q130" s="15"/>
      <c r="R130" s="15"/>
    </row>
    <row r="131" spans="1:18" s="30" customFormat="1" ht="47.25" x14ac:dyDescent="0.25">
      <c r="A131" s="28">
        <v>15</v>
      </c>
      <c r="B131" s="28" t="s">
        <v>192</v>
      </c>
      <c r="C131" s="28" t="s">
        <v>193</v>
      </c>
      <c r="D131" s="29" t="s">
        <v>243</v>
      </c>
      <c r="E131" s="29">
        <v>42678</v>
      </c>
      <c r="F131" s="29">
        <v>42716</v>
      </c>
      <c r="G131" s="97" t="s">
        <v>221</v>
      </c>
      <c r="H131" s="74">
        <v>30.56</v>
      </c>
      <c r="M131" s="15"/>
      <c r="N131" s="15"/>
      <c r="O131" s="15"/>
      <c r="P131" s="15"/>
      <c r="Q131" s="15"/>
      <c r="R131" s="15"/>
    </row>
    <row r="132" spans="1:18" s="30" customFormat="1" ht="47.25" x14ac:dyDescent="0.25">
      <c r="A132" s="28">
        <v>16</v>
      </c>
      <c r="B132" s="28" t="s">
        <v>192</v>
      </c>
      <c r="C132" s="28" t="s">
        <v>193</v>
      </c>
      <c r="D132" s="29" t="s">
        <v>243</v>
      </c>
      <c r="E132" s="29">
        <v>42678</v>
      </c>
      <c r="F132" s="29">
        <v>42716</v>
      </c>
      <c r="G132" s="97" t="s">
        <v>222</v>
      </c>
      <c r="H132" s="74">
        <v>0.74</v>
      </c>
      <c r="M132" s="15"/>
      <c r="N132" s="15"/>
      <c r="O132" s="15"/>
      <c r="P132" s="15"/>
      <c r="Q132" s="15"/>
      <c r="R132" s="15"/>
    </row>
    <row r="133" spans="1:18" s="30" customFormat="1" ht="31.5" x14ac:dyDescent="0.25">
      <c r="A133" s="28">
        <v>17</v>
      </c>
      <c r="B133" s="28" t="s">
        <v>192</v>
      </c>
      <c r="C133" s="28" t="s">
        <v>193</v>
      </c>
      <c r="D133" s="29" t="s">
        <v>244</v>
      </c>
      <c r="E133" s="29">
        <v>42711</v>
      </c>
      <c r="F133" s="29">
        <v>42711</v>
      </c>
      <c r="G133" s="97" t="s">
        <v>236</v>
      </c>
      <c r="H133" s="74">
        <v>73.16</v>
      </c>
      <c r="M133" s="15"/>
      <c r="N133" s="15"/>
      <c r="O133" s="15"/>
      <c r="P133" s="15"/>
      <c r="Q133" s="15"/>
      <c r="R133" s="15"/>
    </row>
    <row r="134" spans="1:18" s="30" customFormat="1" ht="141.75" x14ac:dyDescent="0.25">
      <c r="A134" s="28">
        <v>18</v>
      </c>
      <c r="B134" s="28" t="s">
        <v>192</v>
      </c>
      <c r="C134" s="28" t="s">
        <v>193</v>
      </c>
      <c r="D134" s="29" t="s">
        <v>244</v>
      </c>
      <c r="E134" s="29">
        <v>42711</v>
      </c>
      <c r="F134" s="29">
        <v>42745</v>
      </c>
      <c r="G134" s="97" t="s">
        <v>210</v>
      </c>
      <c r="H134" s="74">
        <v>19.46</v>
      </c>
      <c r="M134" s="15"/>
      <c r="N134" s="15"/>
      <c r="O134" s="15"/>
      <c r="P134" s="15"/>
      <c r="Q134" s="15"/>
      <c r="R134" s="15"/>
    </row>
    <row r="135" spans="1:18" s="30" customFormat="1" ht="47.25" x14ac:dyDescent="0.25">
      <c r="A135" s="28">
        <v>19</v>
      </c>
      <c r="B135" s="28" t="s">
        <v>192</v>
      </c>
      <c r="C135" s="28" t="s">
        <v>193</v>
      </c>
      <c r="D135" s="29" t="s">
        <v>244</v>
      </c>
      <c r="E135" s="29">
        <v>42711</v>
      </c>
      <c r="F135" s="29">
        <v>42745</v>
      </c>
      <c r="G135" s="97" t="s">
        <v>221</v>
      </c>
      <c r="H135" s="74">
        <v>30.56</v>
      </c>
      <c r="M135" s="15"/>
      <c r="N135" s="15"/>
      <c r="O135" s="15"/>
      <c r="P135" s="15"/>
      <c r="Q135" s="15"/>
      <c r="R135" s="15"/>
    </row>
    <row r="136" spans="1:18" s="30" customFormat="1" ht="47.25" x14ac:dyDescent="0.25">
      <c r="A136" s="28">
        <v>20</v>
      </c>
      <c r="B136" s="28" t="s">
        <v>192</v>
      </c>
      <c r="C136" s="28" t="s">
        <v>193</v>
      </c>
      <c r="D136" s="29" t="s">
        <v>244</v>
      </c>
      <c r="E136" s="29">
        <v>42711</v>
      </c>
      <c r="F136" s="29">
        <v>42745</v>
      </c>
      <c r="G136" s="97" t="s">
        <v>222</v>
      </c>
      <c r="H136" s="74">
        <v>0.74</v>
      </c>
      <c r="M136" s="15"/>
      <c r="N136" s="15"/>
      <c r="O136" s="15"/>
      <c r="P136" s="15"/>
      <c r="Q136" s="15"/>
      <c r="R136" s="15"/>
    </row>
    <row r="137" spans="1:18" s="30" customFormat="1" ht="31.5" x14ac:dyDescent="0.25">
      <c r="A137" s="28">
        <v>21</v>
      </c>
      <c r="B137" s="28" t="s">
        <v>192</v>
      </c>
      <c r="C137" s="28" t="s">
        <v>193</v>
      </c>
      <c r="D137" s="29" t="s">
        <v>245</v>
      </c>
      <c r="E137" s="29">
        <v>42741</v>
      </c>
      <c r="F137" s="29">
        <v>42741</v>
      </c>
      <c r="G137" s="97" t="s">
        <v>236</v>
      </c>
      <c r="H137" s="74">
        <v>73.16</v>
      </c>
      <c r="M137" s="15"/>
      <c r="N137" s="15"/>
      <c r="O137" s="15"/>
      <c r="P137" s="15"/>
      <c r="Q137" s="15"/>
      <c r="R137" s="15"/>
    </row>
    <row r="138" spans="1:18" s="30" customFormat="1" ht="141.75" x14ac:dyDescent="0.25">
      <c r="A138" s="28">
        <v>22</v>
      </c>
      <c r="B138" s="28" t="s">
        <v>192</v>
      </c>
      <c r="C138" s="28" t="s">
        <v>193</v>
      </c>
      <c r="D138" s="29" t="s">
        <v>245</v>
      </c>
      <c r="E138" s="29">
        <v>42741</v>
      </c>
      <c r="F138" s="29">
        <v>42776</v>
      </c>
      <c r="G138" s="97" t="s">
        <v>210</v>
      </c>
      <c r="H138" s="74">
        <v>19.46</v>
      </c>
      <c r="M138" s="15"/>
      <c r="N138" s="15"/>
      <c r="O138" s="15"/>
      <c r="P138" s="15"/>
      <c r="Q138" s="15"/>
      <c r="R138" s="15"/>
    </row>
    <row r="139" spans="1:18" s="30" customFormat="1" ht="47.25" x14ac:dyDescent="0.25">
      <c r="A139" s="28">
        <v>23</v>
      </c>
      <c r="B139" s="28" t="s">
        <v>192</v>
      </c>
      <c r="C139" s="28" t="s">
        <v>193</v>
      </c>
      <c r="D139" s="29" t="s">
        <v>245</v>
      </c>
      <c r="E139" s="29">
        <v>42741</v>
      </c>
      <c r="F139" s="29">
        <v>42776</v>
      </c>
      <c r="G139" s="97" t="s">
        <v>221</v>
      </c>
      <c r="H139" s="74">
        <v>30.56</v>
      </c>
      <c r="M139" s="15"/>
      <c r="N139" s="15"/>
      <c r="O139" s="15"/>
      <c r="P139" s="15"/>
      <c r="Q139" s="15"/>
      <c r="R139" s="15"/>
    </row>
    <row r="140" spans="1:18" s="30" customFormat="1" ht="47.25" x14ac:dyDescent="0.25">
      <c r="A140" s="28">
        <v>24</v>
      </c>
      <c r="B140" s="28" t="s">
        <v>192</v>
      </c>
      <c r="C140" s="28" t="s">
        <v>193</v>
      </c>
      <c r="D140" s="29" t="s">
        <v>245</v>
      </c>
      <c r="E140" s="29">
        <v>42741</v>
      </c>
      <c r="F140" s="29">
        <v>42776</v>
      </c>
      <c r="G140" s="97" t="s">
        <v>222</v>
      </c>
      <c r="H140" s="74">
        <v>0.74</v>
      </c>
      <c r="M140" s="15"/>
      <c r="N140" s="15"/>
      <c r="O140" s="15"/>
      <c r="P140" s="15"/>
      <c r="Q140" s="15"/>
      <c r="R140" s="15"/>
    </row>
    <row r="141" spans="1:18" s="30" customFormat="1" ht="31.5" x14ac:dyDescent="0.25">
      <c r="A141" s="28">
        <v>25</v>
      </c>
      <c r="B141" s="28" t="s">
        <v>192</v>
      </c>
      <c r="C141" s="28" t="s">
        <v>193</v>
      </c>
      <c r="D141" s="29" t="s">
        <v>240</v>
      </c>
      <c r="E141" s="29">
        <v>42587</v>
      </c>
      <c r="F141" s="29">
        <v>42587</v>
      </c>
      <c r="G141" s="123" t="s">
        <v>208</v>
      </c>
      <c r="H141" s="74">
        <v>1036.52</v>
      </c>
      <c r="M141" s="15"/>
      <c r="N141" s="15"/>
      <c r="O141" s="15"/>
      <c r="P141" s="15"/>
      <c r="Q141" s="15"/>
      <c r="R141" s="15"/>
    </row>
    <row r="142" spans="1:18" s="30" customFormat="1" ht="141.75" x14ac:dyDescent="0.25">
      <c r="A142" s="28">
        <v>26</v>
      </c>
      <c r="B142" s="28" t="s">
        <v>192</v>
      </c>
      <c r="C142" s="28" t="s">
        <v>193</v>
      </c>
      <c r="D142" s="29" t="s">
        <v>240</v>
      </c>
      <c r="E142" s="29">
        <v>42587</v>
      </c>
      <c r="F142" s="29">
        <v>42622</v>
      </c>
      <c r="G142" s="123" t="s">
        <v>216</v>
      </c>
      <c r="H142" s="124">
        <v>263.43</v>
      </c>
      <c r="M142" s="15"/>
      <c r="N142" s="15"/>
      <c r="O142" s="15"/>
      <c r="P142" s="15"/>
      <c r="Q142" s="15"/>
      <c r="R142" s="15"/>
    </row>
    <row r="143" spans="1:18" s="30" customFormat="1" ht="47.25" x14ac:dyDescent="0.25">
      <c r="A143" s="28">
        <v>27</v>
      </c>
      <c r="B143" s="28" t="s">
        <v>192</v>
      </c>
      <c r="C143" s="28" t="s">
        <v>193</v>
      </c>
      <c r="D143" s="29" t="s">
        <v>240</v>
      </c>
      <c r="E143" s="29">
        <v>42587</v>
      </c>
      <c r="F143" s="29">
        <v>42622</v>
      </c>
      <c r="G143" s="123" t="s">
        <v>215</v>
      </c>
      <c r="H143" s="74">
        <v>428.98</v>
      </c>
      <c r="M143" s="15"/>
      <c r="N143" s="15"/>
      <c r="O143" s="15"/>
      <c r="P143" s="15"/>
      <c r="Q143" s="15"/>
      <c r="R143" s="15"/>
    </row>
    <row r="144" spans="1:18" s="30" customFormat="1" ht="47.25" x14ac:dyDescent="0.25">
      <c r="A144" s="28">
        <v>28</v>
      </c>
      <c r="B144" s="28" t="s">
        <v>192</v>
      </c>
      <c r="C144" s="28" t="s">
        <v>193</v>
      </c>
      <c r="D144" s="29" t="s">
        <v>240</v>
      </c>
      <c r="E144" s="29">
        <v>42587</v>
      </c>
      <c r="F144" s="29">
        <v>42622</v>
      </c>
      <c r="G144" s="123" t="s">
        <v>214</v>
      </c>
      <c r="H144" s="74">
        <v>10.4</v>
      </c>
      <c r="M144" s="15"/>
      <c r="N144" s="15"/>
      <c r="O144" s="15"/>
      <c r="P144" s="15"/>
      <c r="Q144" s="15"/>
      <c r="R144" s="15"/>
    </row>
    <row r="145" spans="1:18" s="30" customFormat="1" ht="31.5" x14ac:dyDescent="0.25">
      <c r="A145" s="28">
        <v>29</v>
      </c>
      <c r="B145" s="28" t="s">
        <v>192</v>
      </c>
      <c r="C145" s="28" t="s">
        <v>193</v>
      </c>
      <c r="D145" s="29" t="s">
        <v>241</v>
      </c>
      <c r="E145" s="29">
        <v>42620</v>
      </c>
      <c r="F145" s="29">
        <v>42620</v>
      </c>
      <c r="G145" s="123" t="s">
        <v>208</v>
      </c>
      <c r="H145" s="74">
        <v>1036.55</v>
      </c>
      <c r="M145" s="15"/>
      <c r="N145" s="15"/>
      <c r="O145" s="15"/>
      <c r="P145" s="15"/>
      <c r="Q145" s="15"/>
      <c r="R145" s="15"/>
    </row>
    <row r="146" spans="1:18" s="30" customFormat="1" ht="141.75" x14ac:dyDescent="0.25">
      <c r="A146" s="28">
        <v>30</v>
      </c>
      <c r="B146" s="28" t="s">
        <v>192</v>
      </c>
      <c r="C146" s="28" t="s">
        <v>193</v>
      </c>
      <c r="D146" s="29" t="s">
        <v>241</v>
      </c>
      <c r="E146" s="29">
        <v>42620</v>
      </c>
      <c r="F146" s="29">
        <v>42653</v>
      </c>
      <c r="G146" s="123" t="s">
        <v>216</v>
      </c>
      <c r="H146" s="74">
        <v>263.44</v>
      </c>
      <c r="M146" s="15"/>
      <c r="N146" s="15"/>
      <c r="O146" s="15"/>
      <c r="P146" s="15"/>
      <c r="Q146" s="15"/>
      <c r="R146" s="15"/>
    </row>
    <row r="147" spans="1:18" s="30" customFormat="1" ht="47.25" x14ac:dyDescent="0.25">
      <c r="A147" s="28">
        <v>31</v>
      </c>
      <c r="B147" s="28" t="s">
        <v>192</v>
      </c>
      <c r="C147" s="28" t="s">
        <v>193</v>
      </c>
      <c r="D147" s="29" t="s">
        <v>241</v>
      </c>
      <c r="E147" s="29">
        <v>42620</v>
      </c>
      <c r="F147" s="29">
        <v>42653</v>
      </c>
      <c r="G147" s="123" t="s">
        <v>215</v>
      </c>
      <c r="H147" s="74">
        <v>429</v>
      </c>
      <c r="M147" s="15"/>
      <c r="N147" s="15"/>
      <c r="O147" s="15"/>
      <c r="P147" s="15"/>
      <c r="Q147" s="15"/>
      <c r="R147" s="15"/>
    </row>
    <row r="148" spans="1:18" s="30" customFormat="1" ht="47.25" x14ac:dyDescent="0.25">
      <c r="A148" s="28">
        <v>32</v>
      </c>
      <c r="B148" s="28" t="s">
        <v>192</v>
      </c>
      <c r="C148" s="28" t="s">
        <v>193</v>
      </c>
      <c r="D148" s="29" t="s">
        <v>241</v>
      </c>
      <c r="E148" s="29">
        <v>42620</v>
      </c>
      <c r="F148" s="29">
        <v>42653</v>
      </c>
      <c r="G148" s="123" t="s">
        <v>214</v>
      </c>
      <c r="H148" s="74">
        <v>10.4</v>
      </c>
      <c r="M148" s="15"/>
      <c r="N148" s="15"/>
      <c r="O148" s="15"/>
      <c r="P148" s="15"/>
      <c r="Q148" s="15"/>
      <c r="R148" s="15"/>
    </row>
    <row r="149" spans="1:18" s="30" customFormat="1" ht="31.5" x14ac:dyDescent="0.25">
      <c r="A149" s="28">
        <v>33</v>
      </c>
      <c r="B149" s="28" t="s">
        <v>192</v>
      </c>
      <c r="C149" s="28" t="s">
        <v>193</v>
      </c>
      <c r="D149" s="29" t="s">
        <v>242</v>
      </c>
      <c r="E149" s="122">
        <v>42650</v>
      </c>
      <c r="F149" s="29">
        <v>42650</v>
      </c>
      <c r="G149" s="123" t="s">
        <v>208</v>
      </c>
      <c r="H149" s="74">
        <v>1036.56</v>
      </c>
      <c r="M149" s="15"/>
      <c r="N149" s="15"/>
      <c r="O149" s="15"/>
      <c r="P149" s="15"/>
      <c r="Q149" s="15"/>
      <c r="R149" s="15"/>
    </row>
    <row r="150" spans="1:18" s="30" customFormat="1" ht="141.75" x14ac:dyDescent="0.25">
      <c r="A150" s="28">
        <v>34</v>
      </c>
      <c r="B150" s="28" t="s">
        <v>192</v>
      </c>
      <c r="C150" s="28" t="s">
        <v>193</v>
      </c>
      <c r="D150" s="29" t="s">
        <v>242</v>
      </c>
      <c r="E150" s="122">
        <v>42650</v>
      </c>
      <c r="F150" s="29">
        <v>42684</v>
      </c>
      <c r="G150" s="123" t="s">
        <v>216</v>
      </c>
      <c r="H150" s="74">
        <v>263.44</v>
      </c>
      <c r="M150" s="15"/>
      <c r="N150" s="15"/>
      <c r="O150" s="15"/>
      <c r="P150" s="15"/>
      <c r="Q150" s="15"/>
      <c r="R150" s="15"/>
    </row>
    <row r="151" spans="1:18" s="30" customFormat="1" ht="47.25" x14ac:dyDescent="0.25">
      <c r="A151" s="28">
        <v>35</v>
      </c>
      <c r="B151" s="28" t="s">
        <v>192</v>
      </c>
      <c r="C151" s="28" t="s">
        <v>193</v>
      </c>
      <c r="D151" s="29" t="s">
        <v>242</v>
      </c>
      <c r="E151" s="122">
        <v>42650</v>
      </c>
      <c r="F151" s="29">
        <v>42684</v>
      </c>
      <c r="G151" s="123" t="s">
        <v>215</v>
      </c>
      <c r="H151" s="74">
        <v>429</v>
      </c>
      <c r="M151" s="15"/>
      <c r="N151" s="15"/>
      <c r="O151" s="15"/>
      <c r="P151" s="15"/>
      <c r="Q151" s="15"/>
      <c r="R151" s="15"/>
    </row>
    <row r="152" spans="1:18" s="30" customFormat="1" ht="47.25" x14ac:dyDescent="0.25">
      <c r="A152" s="28">
        <v>36</v>
      </c>
      <c r="B152" s="28" t="s">
        <v>192</v>
      </c>
      <c r="C152" s="28" t="s">
        <v>193</v>
      </c>
      <c r="D152" s="29" t="s">
        <v>242</v>
      </c>
      <c r="E152" s="122">
        <v>42650</v>
      </c>
      <c r="F152" s="29">
        <v>42684</v>
      </c>
      <c r="G152" s="123" t="s">
        <v>214</v>
      </c>
      <c r="H152" s="74">
        <v>10.4</v>
      </c>
      <c r="M152" s="15"/>
      <c r="N152" s="15"/>
      <c r="O152" s="15"/>
      <c r="P152" s="15"/>
      <c r="Q152" s="15"/>
      <c r="R152" s="15"/>
    </row>
    <row r="153" spans="1:18" s="30" customFormat="1" ht="31.5" x14ac:dyDescent="0.25">
      <c r="A153" s="28">
        <v>37</v>
      </c>
      <c r="B153" s="28" t="s">
        <v>192</v>
      </c>
      <c r="C153" s="28" t="s">
        <v>193</v>
      </c>
      <c r="D153" s="29" t="s">
        <v>243</v>
      </c>
      <c r="E153" s="29">
        <v>42678</v>
      </c>
      <c r="F153" s="29">
        <v>42681</v>
      </c>
      <c r="G153" s="123" t="s">
        <v>208</v>
      </c>
      <c r="H153" s="74">
        <v>1036.56</v>
      </c>
      <c r="M153" s="15"/>
      <c r="N153" s="15"/>
      <c r="O153" s="15"/>
      <c r="P153" s="15"/>
      <c r="Q153" s="15"/>
      <c r="R153" s="15"/>
    </row>
    <row r="154" spans="1:18" s="30" customFormat="1" ht="141.75" x14ac:dyDescent="0.25">
      <c r="A154" s="28">
        <v>38</v>
      </c>
      <c r="B154" s="28" t="s">
        <v>192</v>
      </c>
      <c r="C154" s="28" t="s">
        <v>193</v>
      </c>
      <c r="D154" s="29" t="s">
        <v>243</v>
      </c>
      <c r="E154" s="29">
        <v>42678</v>
      </c>
      <c r="F154" s="29">
        <v>42716</v>
      </c>
      <c r="G154" s="123" t="s">
        <v>216</v>
      </c>
      <c r="H154" s="74">
        <v>263.44</v>
      </c>
      <c r="M154" s="15"/>
      <c r="N154" s="15"/>
      <c r="O154" s="15"/>
      <c r="P154" s="15"/>
      <c r="Q154" s="15"/>
      <c r="R154" s="15"/>
    </row>
    <row r="155" spans="1:18" s="30" customFormat="1" ht="47.25" x14ac:dyDescent="0.25">
      <c r="A155" s="28">
        <v>39</v>
      </c>
      <c r="B155" s="28" t="s">
        <v>192</v>
      </c>
      <c r="C155" s="28" t="s">
        <v>193</v>
      </c>
      <c r="D155" s="29" t="s">
        <v>243</v>
      </c>
      <c r="E155" s="29">
        <v>42678</v>
      </c>
      <c r="F155" s="29">
        <v>42716</v>
      </c>
      <c r="G155" s="123" t="s">
        <v>215</v>
      </c>
      <c r="H155" s="74">
        <v>429</v>
      </c>
      <c r="M155" s="15"/>
      <c r="N155" s="15"/>
      <c r="O155" s="15"/>
      <c r="P155" s="15"/>
      <c r="Q155" s="15"/>
      <c r="R155" s="15"/>
    </row>
    <row r="156" spans="1:18" s="30" customFormat="1" ht="47.25" x14ac:dyDescent="0.25">
      <c r="A156" s="28">
        <v>40</v>
      </c>
      <c r="B156" s="28" t="s">
        <v>192</v>
      </c>
      <c r="C156" s="28" t="s">
        <v>193</v>
      </c>
      <c r="D156" s="29" t="s">
        <v>243</v>
      </c>
      <c r="E156" s="29">
        <v>42678</v>
      </c>
      <c r="F156" s="29">
        <v>42716</v>
      </c>
      <c r="G156" s="123" t="s">
        <v>214</v>
      </c>
      <c r="H156" s="74">
        <v>10.4</v>
      </c>
      <c r="M156" s="15"/>
      <c r="N156" s="15"/>
      <c r="O156" s="15"/>
      <c r="P156" s="15"/>
      <c r="Q156" s="15"/>
      <c r="R156" s="15"/>
    </row>
    <row r="157" spans="1:18" s="30" customFormat="1" ht="31.5" x14ac:dyDescent="0.25">
      <c r="A157" s="28">
        <v>41</v>
      </c>
      <c r="B157" s="28" t="s">
        <v>192</v>
      </c>
      <c r="C157" s="28" t="s">
        <v>193</v>
      </c>
      <c r="D157" s="29" t="s">
        <v>244</v>
      </c>
      <c r="E157" s="29">
        <v>42711</v>
      </c>
      <c r="F157" s="29">
        <v>42711</v>
      </c>
      <c r="G157" s="123" t="s">
        <v>208</v>
      </c>
      <c r="H157" s="74">
        <v>1036.56</v>
      </c>
      <c r="M157" s="15"/>
      <c r="N157" s="15"/>
      <c r="O157" s="15"/>
      <c r="P157" s="15"/>
      <c r="Q157" s="15"/>
      <c r="R157" s="15"/>
    </row>
    <row r="158" spans="1:18" s="30" customFormat="1" ht="141.75" x14ac:dyDescent="0.25">
      <c r="A158" s="28">
        <v>42</v>
      </c>
      <c r="B158" s="28" t="s">
        <v>192</v>
      </c>
      <c r="C158" s="28" t="s">
        <v>193</v>
      </c>
      <c r="D158" s="29" t="s">
        <v>244</v>
      </c>
      <c r="E158" s="29">
        <v>42711</v>
      </c>
      <c r="F158" s="29">
        <v>42745</v>
      </c>
      <c r="G158" s="123" t="s">
        <v>216</v>
      </c>
      <c r="H158" s="74">
        <v>263.44</v>
      </c>
      <c r="M158" s="15"/>
      <c r="N158" s="15"/>
      <c r="O158" s="15"/>
      <c r="P158" s="15"/>
      <c r="Q158" s="15"/>
      <c r="R158" s="15"/>
    </row>
    <row r="159" spans="1:18" s="30" customFormat="1" ht="47.25" x14ac:dyDescent="0.25">
      <c r="A159" s="28">
        <v>43</v>
      </c>
      <c r="B159" s="28" t="s">
        <v>192</v>
      </c>
      <c r="C159" s="28" t="s">
        <v>193</v>
      </c>
      <c r="D159" s="29" t="s">
        <v>244</v>
      </c>
      <c r="E159" s="29">
        <v>42711</v>
      </c>
      <c r="F159" s="29">
        <v>42745</v>
      </c>
      <c r="G159" s="123" t="s">
        <v>215</v>
      </c>
      <c r="H159" s="74">
        <v>429</v>
      </c>
      <c r="M159" s="15"/>
      <c r="N159" s="15"/>
      <c r="O159" s="15"/>
      <c r="P159" s="15"/>
      <c r="Q159" s="15"/>
      <c r="R159" s="15"/>
    </row>
    <row r="160" spans="1:18" s="30" customFormat="1" ht="47.25" x14ac:dyDescent="0.25">
      <c r="A160" s="28">
        <v>44</v>
      </c>
      <c r="B160" s="28" t="s">
        <v>192</v>
      </c>
      <c r="C160" s="28" t="s">
        <v>193</v>
      </c>
      <c r="D160" s="29" t="s">
        <v>244</v>
      </c>
      <c r="E160" s="29">
        <v>42711</v>
      </c>
      <c r="F160" s="29">
        <v>42745</v>
      </c>
      <c r="G160" s="123" t="s">
        <v>214</v>
      </c>
      <c r="H160" s="74">
        <v>10.4</v>
      </c>
      <c r="M160" s="15"/>
      <c r="N160" s="15"/>
      <c r="O160" s="15"/>
      <c r="P160" s="15"/>
      <c r="Q160" s="15"/>
      <c r="R160" s="15"/>
    </row>
    <row r="161" spans="1:18" s="30" customFormat="1" ht="31.5" x14ac:dyDescent="0.25">
      <c r="A161" s="28">
        <v>45</v>
      </c>
      <c r="B161" s="28" t="s">
        <v>192</v>
      </c>
      <c r="C161" s="28" t="s">
        <v>193</v>
      </c>
      <c r="D161" s="29" t="s">
        <v>245</v>
      </c>
      <c r="E161" s="29">
        <v>42741</v>
      </c>
      <c r="F161" s="29">
        <v>42741</v>
      </c>
      <c r="G161" s="123" t="s">
        <v>208</v>
      </c>
      <c r="H161" s="74">
        <v>1038.55</v>
      </c>
      <c r="M161" s="15"/>
      <c r="N161" s="15"/>
      <c r="O161" s="15"/>
      <c r="P161" s="15"/>
      <c r="Q161" s="15"/>
      <c r="R161" s="15"/>
    </row>
    <row r="162" spans="1:18" s="30" customFormat="1" ht="141.75" x14ac:dyDescent="0.25">
      <c r="A162" s="28">
        <v>46</v>
      </c>
      <c r="B162" s="28" t="s">
        <v>192</v>
      </c>
      <c r="C162" s="28" t="s">
        <v>193</v>
      </c>
      <c r="D162" s="29" t="s">
        <v>245</v>
      </c>
      <c r="E162" s="29">
        <v>42741</v>
      </c>
      <c r="F162" s="29">
        <v>42776</v>
      </c>
      <c r="G162" s="123" t="s">
        <v>216</v>
      </c>
      <c r="H162" s="74">
        <v>261.44</v>
      </c>
      <c r="M162" s="15"/>
      <c r="N162" s="15"/>
      <c r="O162" s="15"/>
      <c r="P162" s="15"/>
      <c r="Q162" s="15"/>
      <c r="R162" s="15"/>
    </row>
    <row r="163" spans="1:18" s="30" customFormat="1" ht="47.25" x14ac:dyDescent="0.25">
      <c r="A163" s="28">
        <v>47</v>
      </c>
      <c r="B163" s="28" t="s">
        <v>192</v>
      </c>
      <c r="C163" s="28" t="s">
        <v>193</v>
      </c>
      <c r="D163" s="29" t="s">
        <v>245</v>
      </c>
      <c r="E163" s="29">
        <v>42741</v>
      </c>
      <c r="F163" s="29">
        <v>42776</v>
      </c>
      <c r="G163" s="123" t="s">
        <v>215</v>
      </c>
      <c r="H163" s="74">
        <v>429</v>
      </c>
      <c r="M163" s="15"/>
      <c r="N163" s="15"/>
      <c r="O163" s="15"/>
      <c r="P163" s="15"/>
      <c r="Q163" s="15"/>
      <c r="R163" s="15"/>
    </row>
    <row r="164" spans="1:18" s="30" customFormat="1" ht="47.25" x14ac:dyDescent="0.25">
      <c r="A164" s="131">
        <v>48</v>
      </c>
      <c r="B164" s="131" t="s">
        <v>192</v>
      </c>
      <c r="C164" s="131" t="s">
        <v>193</v>
      </c>
      <c r="D164" s="126" t="s">
        <v>245</v>
      </c>
      <c r="E164" s="126">
        <v>42741</v>
      </c>
      <c r="F164" s="126">
        <v>42776</v>
      </c>
      <c r="G164" s="132" t="s">
        <v>214</v>
      </c>
      <c r="H164" s="133">
        <v>10.4</v>
      </c>
      <c r="M164" s="15"/>
      <c r="N164" s="15"/>
      <c r="O164" s="15"/>
      <c r="P164" s="15"/>
      <c r="Q164" s="15"/>
      <c r="R164" s="15"/>
    </row>
    <row r="165" spans="1:18" s="30" customFormat="1" x14ac:dyDescent="0.25">
      <c r="A165" s="28">
        <v>49</v>
      </c>
      <c r="B165" s="28" t="s">
        <v>192</v>
      </c>
      <c r="C165" s="28" t="s">
        <v>199</v>
      </c>
      <c r="D165" s="29" t="s">
        <v>240</v>
      </c>
      <c r="E165" s="29">
        <v>42587</v>
      </c>
      <c r="F165" s="29">
        <v>42587</v>
      </c>
      <c r="G165" s="97" t="s">
        <v>209</v>
      </c>
      <c r="H165" s="74">
        <v>137.38</v>
      </c>
      <c r="M165" s="15"/>
      <c r="N165" s="15"/>
      <c r="O165" s="15"/>
      <c r="P165" s="15"/>
      <c r="Q165" s="15"/>
      <c r="R165" s="15"/>
    </row>
    <row r="166" spans="1:18" s="30" customFormat="1" ht="141.75" x14ac:dyDescent="0.25">
      <c r="A166" s="134">
        <v>50</v>
      </c>
      <c r="B166" s="134" t="s">
        <v>192</v>
      </c>
      <c r="C166" s="134" t="s">
        <v>199</v>
      </c>
      <c r="D166" s="135" t="s">
        <v>240</v>
      </c>
      <c r="E166" s="135">
        <v>42587</v>
      </c>
      <c r="F166" s="135">
        <v>42622</v>
      </c>
      <c r="G166" s="136" t="s">
        <v>213</v>
      </c>
      <c r="H166" s="137">
        <v>42.62</v>
      </c>
      <c r="M166" s="15"/>
      <c r="N166" s="15"/>
      <c r="O166" s="15"/>
      <c r="P166" s="15"/>
      <c r="Q166" s="15"/>
      <c r="R166" s="15"/>
    </row>
    <row r="167" spans="1:18" s="30" customFormat="1" ht="47.25" x14ac:dyDescent="0.25">
      <c r="A167" s="28">
        <v>51</v>
      </c>
      <c r="B167" s="28" t="s">
        <v>192</v>
      </c>
      <c r="C167" s="28" t="s">
        <v>199</v>
      </c>
      <c r="D167" s="29" t="s">
        <v>240</v>
      </c>
      <c r="E167" s="29">
        <v>42587</v>
      </c>
      <c r="F167" s="29">
        <v>42622</v>
      </c>
      <c r="G167" s="97" t="s">
        <v>212</v>
      </c>
      <c r="H167" s="74">
        <v>59.4</v>
      </c>
      <c r="M167" s="15"/>
      <c r="N167" s="15"/>
      <c r="O167" s="15"/>
      <c r="P167" s="15"/>
      <c r="Q167" s="15"/>
      <c r="R167" s="15"/>
    </row>
    <row r="168" spans="1:18" s="30" customFormat="1" ht="47.25" x14ac:dyDescent="0.25">
      <c r="A168" s="28">
        <v>52</v>
      </c>
      <c r="B168" s="28" t="s">
        <v>192</v>
      </c>
      <c r="C168" s="28" t="s">
        <v>199</v>
      </c>
      <c r="D168" s="29" t="s">
        <v>240</v>
      </c>
      <c r="E168" s="29">
        <v>42587</v>
      </c>
      <c r="F168" s="29">
        <v>42622</v>
      </c>
      <c r="G168" s="97" t="s">
        <v>211</v>
      </c>
      <c r="H168" s="74">
        <v>1.44</v>
      </c>
      <c r="M168" s="15"/>
      <c r="N168" s="15"/>
      <c r="O168" s="15"/>
      <c r="P168" s="15"/>
      <c r="Q168" s="15"/>
      <c r="R168" s="15"/>
    </row>
    <row r="169" spans="1:18" s="30" customFormat="1" x14ac:dyDescent="0.25">
      <c r="A169" s="28">
        <v>53</v>
      </c>
      <c r="B169" s="28" t="s">
        <v>192</v>
      </c>
      <c r="C169" s="28" t="s">
        <v>199</v>
      </c>
      <c r="D169" s="29" t="s">
        <v>241</v>
      </c>
      <c r="E169" s="29">
        <v>42620</v>
      </c>
      <c r="F169" s="29">
        <v>42620</v>
      </c>
      <c r="G169" s="97" t="s">
        <v>209</v>
      </c>
      <c r="H169" s="74">
        <v>240.41</v>
      </c>
      <c r="M169" s="15"/>
      <c r="N169" s="15"/>
      <c r="O169" s="15"/>
      <c r="P169" s="15"/>
      <c r="Q169" s="15"/>
      <c r="R169" s="15"/>
    </row>
    <row r="170" spans="1:18" s="30" customFormat="1" ht="141.75" x14ac:dyDescent="0.25">
      <c r="A170" s="28">
        <v>54</v>
      </c>
      <c r="B170" s="28" t="s">
        <v>192</v>
      </c>
      <c r="C170" s="28" t="s">
        <v>199</v>
      </c>
      <c r="D170" s="29" t="s">
        <v>241</v>
      </c>
      <c r="E170" s="29">
        <v>42620</v>
      </c>
      <c r="F170" s="29">
        <v>42653</v>
      </c>
      <c r="G170" s="97" t="s">
        <v>213</v>
      </c>
      <c r="H170" s="74">
        <v>74.59</v>
      </c>
      <c r="M170" s="15"/>
      <c r="N170" s="15"/>
      <c r="O170" s="15"/>
      <c r="P170" s="15"/>
      <c r="Q170" s="15"/>
      <c r="R170" s="15"/>
    </row>
    <row r="171" spans="1:18" s="30" customFormat="1" ht="47.25" x14ac:dyDescent="0.25">
      <c r="A171" s="28">
        <v>55</v>
      </c>
      <c r="B171" s="28" t="s">
        <v>192</v>
      </c>
      <c r="C171" s="28" t="s">
        <v>199</v>
      </c>
      <c r="D171" s="29" t="s">
        <v>241</v>
      </c>
      <c r="E171" s="29">
        <v>42620</v>
      </c>
      <c r="F171" s="29">
        <v>42653</v>
      </c>
      <c r="G171" s="97" t="s">
        <v>212</v>
      </c>
      <c r="H171" s="74">
        <v>103.95</v>
      </c>
      <c r="M171" s="15"/>
      <c r="N171" s="15"/>
      <c r="O171" s="15"/>
      <c r="P171" s="15"/>
      <c r="Q171" s="15"/>
      <c r="R171" s="15"/>
    </row>
    <row r="172" spans="1:18" s="30" customFormat="1" ht="47.25" x14ac:dyDescent="0.25">
      <c r="A172" s="28">
        <v>56</v>
      </c>
      <c r="B172" s="28" t="s">
        <v>192</v>
      </c>
      <c r="C172" s="28" t="s">
        <v>199</v>
      </c>
      <c r="D172" s="29" t="s">
        <v>241</v>
      </c>
      <c r="E172" s="29">
        <v>42620</v>
      </c>
      <c r="F172" s="29">
        <v>42653</v>
      </c>
      <c r="G172" s="97" t="s">
        <v>211</v>
      </c>
      <c r="H172" s="74">
        <v>2.52</v>
      </c>
      <c r="M172" s="15"/>
      <c r="N172" s="15"/>
      <c r="O172" s="15"/>
      <c r="P172" s="15"/>
      <c r="Q172" s="15"/>
      <c r="R172" s="15"/>
    </row>
    <row r="173" spans="1:18" s="30" customFormat="1" x14ac:dyDescent="0.25">
      <c r="A173" s="28">
        <v>57</v>
      </c>
      <c r="B173" s="28" t="s">
        <v>192</v>
      </c>
      <c r="C173" s="28" t="s">
        <v>199</v>
      </c>
      <c r="D173" s="29" t="s">
        <v>242</v>
      </c>
      <c r="E173" s="122">
        <v>42650</v>
      </c>
      <c r="F173" s="29">
        <v>42650</v>
      </c>
      <c r="G173" s="97" t="s">
        <v>209</v>
      </c>
      <c r="H173" s="74">
        <v>206.06</v>
      </c>
      <c r="M173" s="15"/>
      <c r="N173" s="15"/>
      <c r="O173" s="15"/>
      <c r="P173" s="15"/>
      <c r="Q173" s="15"/>
      <c r="R173" s="15"/>
    </row>
    <row r="174" spans="1:18" s="30" customFormat="1" ht="141.75" x14ac:dyDescent="0.25">
      <c r="A174" s="28">
        <v>58</v>
      </c>
      <c r="B174" s="28" t="s">
        <v>192</v>
      </c>
      <c r="C174" s="28" t="s">
        <v>199</v>
      </c>
      <c r="D174" s="29" t="s">
        <v>242</v>
      </c>
      <c r="E174" s="122">
        <v>42650</v>
      </c>
      <c r="F174" s="29">
        <v>42684</v>
      </c>
      <c r="G174" s="97" t="s">
        <v>213</v>
      </c>
      <c r="H174" s="74">
        <v>63.94</v>
      </c>
      <c r="M174" s="15"/>
      <c r="N174" s="15"/>
      <c r="O174" s="15"/>
      <c r="P174" s="15"/>
      <c r="Q174" s="15"/>
      <c r="R174" s="15"/>
    </row>
    <row r="175" spans="1:18" s="30" customFormat="1" ht="47.25" x14ac:dyDescent="0.25">
      <c r="A175" s="28">
        <v>59</v>
      </c>
      <c r="B175" s="28" t="s">
        <v>192</v>
      </c>
      <c r="C175" s="28" t="s">
        <v>199</v>
      </c>
      <c r="D175" s="29" t="s">
        <v>242</v>
      </c>
      <c r="E175" s="122">
        <v>42650</v>
      </c>
      <c r="F175" s="29">
        <v>42684</v>
      </c>
      <c r="G175" s="97" t="s">
        <v>212</v>
      </c>
      <c r="H175" s="74">
        <v>89.1</v>
      </c>
      <c r="M175" s="15"/>
      <c r="N175" s="15"/>
      <c r="O175" s="15"/>
      <c r="P175" s="15"/>
      <c r="Q175" s="15"/>
      <c r="R175" s="15"/>
    </row>
    <row r="176" spans="1:18" s="30" customFormat="1" ht="47.25" x14ac:dyDescent="0.25">
      <c r="A176" s="28">
        <v>60</v>
      </c>
      <c r="B176" s="28" t="s">
        <v>192</v>
      </c>
      <c r="C176" s="28" t="s">
        <v>199</v>
      </c>
      <c r="D176" s="29" t="s">
        <v>242</v>
      </c>
      <c r="E176" s="122">
        <v>42650</v>
      </c>
      <c r="F176" s="29">
        <v>42684</v>
      </c>
      <c r="G176" s="97" t="s">
        <v>211</v>
      </c>
      <c r="H176" s="74">
        <v>2.16</v>
      </c>
      <c r="M176" s="15"/>
      <c r="N176" s="15"/>
      <c r="O176" s="15"/>
      <c r="P176" s="15"/>
      <c r="Q176" s="15"/>
      <c r="R176" s="15"/>
    </row>
    <row r="177" spans="1:18" s="30" customFormat="1" x14ac:dyDescent="0.25">
      <c r="A177" s="28">
        <v>61</v>
      </c>
      <c r="B177" s="28" t="s">
        <v>192</v>
      </c>
      <c r="C177" s="28" t="s">
        <v>199</v>
      </c>
      <c r="D177" s="29" t="s">
        <v>243</v>
      </c>
      <c r="E177" s="29">
        <v>42678</v>
      </c>
      <c r="F177" s="29">
        <v>42681</v>
      </c>
      <c r="G177" s="97" t="s">
        <v>209</v>
      </c>
      <c r="H177" s="74">
        <v>206.06</v>
      </c>
      <c r="M177" s="15"/>
      <c r="N177" s="15"/>
      <c r="O177" s="15"/>
      <c r="P177" s="15"/>
      <c r="Q177" s="15"/>
      <c r="R177" s="15"/>
    </row>
    <row r="178" spans="1:18" s="30" customFormat="1" ht="141.75" x14ac:dyDescent="0.25">
      <c r="A178" s="28">
        <v>62</v>
      </c>
      <c r="B178" s="28" t="s">
        <v>192</v>
      </c>
      <c r="C178" s="28" t="s">
        <v>199</v>
      </c>
      <c r="D178" s="29" t="s">
        <v>243</v>
      </c>
      <c r="E178" s="29">
        <v>42678</v>
      </c>
      <c r="F178" s="29">
        <v>42716</v>
      </c>
      <c r="G178" s="97" t="s">
        <v>213</v>
      </c>
      <c r="H178" s="74">
        <v>63.94</v>
      </c>
      <c r="M178" s="15"/>
      <c r="N178" s="15"/>
      <c r="O178" s="15"/>
      <c r="P178" s="15"/>
      <c r="Q178" s="15"/>
      <c r="R178" s="15"/>
    </row>
    <row r="179" spans="1:18" s="30" customFormat="1" ht="47.25" x14ac:dyDescent="0.25">
      <c r="A179" s="28">
        <v>63</v>
      </c>
      <c r="B179" s="28" t="s">
        <v>192</v>
      </c>
      <c r="C179" s="28" t="s">
        <v>199</v>
      </c>
      <c r="D179" s="29" t="s">
        <v>243</v>
      </c>
      <c r="E179" s="29">
        <v>42678</v>
      </c>
      <c r="F179" s="29">
        <v>42716</v>
      </c>
      <c r="G179" s="97" t="s">
        <v>212</v>
      </c>
      <c r="H179" s="74">
        <v>89.1</v>
      </c>
      <c r="M179" s="15"/>
      <c r="N179" s="15"/>
      <c r="O179" s="15"/>
      <c r="P179" s="15"/>
      <c r="Q179" s="15"/>
      <c r="R179" s="15"/>
    </row>
    <row r="180" spans="1:18" s="30" customFormat="1" ht="47.25" x14ac:dyDescent="0.25">
      <c r="A180" s="28">
        <v>64</v>
      </c>
      <c r="B180" s="28" t="s">
        <v>192</v>
      </c>
      <c r="C180" s="28" t="s">
        <v>199</v>
      </c>
      <c r="D180" s="29" t="s">
        <v>243</v>
      </c>
      <c r="E180" s="29">
        <v>42678</v>
      </c>
      <c r="F180" s="29">
        <v>42716</v>
      </c>
      <c r="G180" s="97" t="s">
        <v>211</v>
      </c>
      <c r="H180" s="74">
        <v>2.16</v>
      </c>
      <c r="M180" s="15"/>
      <c r="N180" s="15"/>
      <c r="O180" s="15"/>
      <c r="P180" s="15"/>
      <c r="Q180" s="15"/>
      <c r="R180" s="15"/>
    </row>
    <row r="181" spans="1:18" s="30" customFormat="1" x14ac:dyDescent="0.25">
      <c r="A181" s="28">
        <v>65</v>
      </c>
      <c r="B181" s="28" t="s">
        <v>192</v>
      </c>
      <c r="C181" s="28" t="s">
        <v>199</v>
      </c>
      <c r="D181" s="29" t="s">
        <v>244</v>
      </c>
      <c r="E181" s="29">
        <v>42711</v>
      </c>
      <c r="F181" s="29">
        <v>42711</v>
      </c>
      <c r="G181" s="97" t="s">
        <v>209</v>
      </c>
      <c r="H181" s="74">
        <v>240.41</v>
      </c>
      <c r="M181" s="15"/>
      <c r="N181" s="15"/>
      <c r="O181" s="15"/>
      <c r="P181" s="15"/>
      <c r="Q181" s="15"/>
      <c r="R181" s="15"/>
    </row>
    <row r="182" spans="1:18" s="30" customFormat="1" ht="141.75" x14ac:dyDescent="0.25">
      <c r="A182" s="28">
        <v>66</v>
      </c>
      <c r="B182" s="28" t="s">
        <v>192</v>
      </c>
      <c r="C182" s="28" t="s">
        <v>199</v>
      </c>
      <c r="D182" s="29" t="s">
        <v>244</v>
      </c>
      <c r="E182" s="29">
        <v>42711</v>
      </c>
      <c r="F182" s="29">
        <v>42745</v>
      </c>
      <c r="G182" s="97" t="s">
        <v>213</v>
      </c>
      <c r="H182" s="74">
        <v>74.59</v>
      </c>
      <c r="M182" s="15"/>
      <c r="N182" s="15"/>
      <c r="O182" s="15"/>
      <c r="P182" s="15"/>
      <c r="Q182" s="15"/>
      <c r="R182" s="15"/>
    </row>
    <row r="183" spans="1:18" s="30" customFormat="1" ht="47.25" x14ac:dyDescent="0.25">
      <c r="A183" s="28">
        <v>67</v>
      </c>
      <c r="B183" s="28" t="s">
        <v>192</v>
      </c>
      <c r="C183" s="28" t="s">
        <v>199</v>
      </c>
      <c r="D183" s="29" t="s">
        <v>244</v>
      </c>
      <c r="E183" s="29">
        <v>42711</v>
      </c>
      <c r="F183" s="29">
        <v>42745</v>
      </c>
      <c r="G183" s="97" t="s">
        <v>212</v>
      </c>
      <c r="H183" s="74">
        <v>103.95</v>
      </c>
      <c r="M183" s="15"/>
      <c r="N183" s="15"/>
      <c r="O183" s="15"/>
      <c r="P183" s="15"/>
      <c r="Q183" s="15"/>
      <c r="R183" s="15"/>
    </row>
    <row r="184" spans="1:18" s="30" customFormat="1" ht="47.25" x14ac:dyDescent="0.25">
      <c r="A184" s="28">
        <v>68</v>
      </c>
      <c r="B184" s="28" t="s">
        <v>192</v>
      </c>
      <c r="C184" s="28" t="s">
        <v>199</v>
      </c>
      <c r="D184" s="29" t="s">
        <v>244</v>
      </c>
      <c r="E184" s="29">
        <v>42711</v>
      </c>
      <c r="F184" s="29">
        <v>42745</v>
      </c>
      <c r="G184" s="97" t="s">
        <v>211</v>
      </c>
      <c r="H184" s="74">
        <v>2.52</v>
      </c>
      <c r="M184" s="15"/>
      <c r="N184" s="15"/>
      <c r="O184" s="15"/>
      <c r="P184" s="15"/>
      <c r="Q184" s="15"/>
      <c r="R184" s="15"/>
    </row>
    <row r="185" spans="1:18" x14ac:dyDescent="0.25">
      <c r="A185" s="199" t="s">
        <v>184</v>
      </c>
      <c r="B185" s="200"/>
      <c r="C185" s="200"/>
      <c r="D185" s="200"/>
      <c r="E185" s="200"/>
      <c r="F185" s="200"/>
      <c r="G185" s="201"/>
      <c r="H185" s="85">
        <f>SUM(H117:H184)</f>
        <v>12991.460000000001</v>
      </c>
      <c r="M185"/>
      <c r="N185"/>
      <c r="O185"/>
      <c r="P185"/>
      <c r="Q185"/>
      <c r="R185"/>
    </row>
    <row r="186" spans="1:18" s="30" customFormat="1" x14ac:dyDescent="0.25">
      <c r="A186" s="28">
        <v>1</v>
      </c>
      <c r="B186" s="28" t="s">
        <v>192</v>
      </c>
      <c r="C186" s="28" t="s">
        <v>193</v>
      </c>
      <c r="D186" s="117" t="s">
        <v>268</v>
      </c>
      <c r="E186" s="29">
        <v>42773</v>
      </c>
      <c r="F186" s="29">
        <v>42773</v>
      </c>
      <c r="G186" s="97" t="s">
        <v>269</v>
      </c>
      <c r="H186" s="142">
        <v>73.45</v>
      </c>
    </row>
    <row r="187" spans="1:18" s="30" customFormat="1" ht="126" x14ac:dyDescent="0.25">
      <c r="A187" s="28">
        <v>2</v>
      </c>
      <c r="B187" s="28" t="s">
        <v>192</v>
      </c>
      <c r="C187" s="28" t="s">
        <v>193</v>
      </c>
      <c r="D187" s="117" t="s">
        <v>268</v>
      </c>
      <c r="E187" s="29">
        <v>42773</v>
      </c>
      <c r="F187" s="141">
        <v>42804</v>
      </c>
      <c r="G187" s="97" t="s">
        <v>270</v>
      </c>
      <c r="H187" s="142">
        <v>19.170000000000002</v>
      </c>
    </row>
    <row r="188" spans="1:18" s="30" customFormat="1" ht="31.5" x14ac:dyDescent="0.25">
      <c r="A188" s="28">
        <v>3</v>
      </c>
      <c r="B188" s="28" t="s">
        <v>192</v>
      </c>
      <c r="C188" s="28" t="s">
        <v>193</v>
      </c>
      <c r="D188" s="117" t="s">
        <v>268</v>
      </c>
      <c r="E188" s="29">
        <v>42773</v>
      </c>
      <c r="F188" s="141">
        <v>42804</v>
      </c>
      <c r="G188" s="97" t="s">
        <v>271</v>
      </c>
      <c r="H188" s="142">
        <v>30.56</v>
      </c>
    </row>
    <row r="189" spans="1:18" s="30" customFormat="1" ht="31.5" x14ac:dyDescent="0.25">
      <c r="A189" s="28">
        <v>4</v>
      </c>
      <c r="B189" s="28" t="s">
        <v>192</v>
      </c>
      <c r="C189" s="28" t="s">
        <v>193</v>
      </c>
      <c r="D189" s="117" t="s">
        <v>268</v>
      </c>
      <c r="E189" s="29">
        <v>42773</v>
      </c>
      <c r="F189" s="141">
        <v>42804</v>
      </c>
      <c r="G189" s="97" t="s">
        <v>272</v>
      </c>
      <c r="H189" s="142">
        <v>0.74</v>
      </c>
    </row>
    <row r="190" spans="1:18" s="30" customFormat="1" x14ac:dyDescent="0.25">
      <c r="A190" s="28">
        <v>5</v>
      </c>
      <c r="B190" s="28" t="s">
        <v>192</v>
      </c>
      <c r="C190" s="28" t="s">
        <v>193</v>
      </c>
      <c r="D190" s="117" t="s">
        <v>273</v>
      </c>
      <c r="E190" s="29">
        <v>42801</v>
      </c>
      <c r="F190" s="29">
        <v>42801</v>
      </c>
      <c r="G190" s="97" t="s">
        <v>269</v>
      </c>
      <c r="H190" s="142">
        <v>73.16</v>
      </c>
    </row>
    <row r="191" spans="1:18" s="30" customFormat="1" ht="126" x14ac:dyDescent="0.25">
      <c r="A191" s="28">
        <v>6</v>
      </c>
      <c r="B191" s="28" t="s">
        <v>192</v>
      </c>
      <c r="C191" s="28" t="s">
        <v>193</v>
      </c>
      <c r="D191" s="117" t="s">
        <v>273</v>
      </c>
      <c r="E191" s="29">
        <v>42801</v>
      </c>
      <c r="F191" s="141">
        <v>42835</v>
      </c>
      <c r="G191" s="97" t="s">
        <v>270</v>
      </c>
      <c r="H191" s="142">
        <v>19.46</v>
      </c>
    </row>
    <row r="192" spans="1:18" s="30" customFormat="1" ht="31.5" x14ac:dyDescent="0.25">
      <c r="A192" s="28">
        <v>7</v>
      </c>
      <c r="B192" s="28" t="s">
        <v>192</v>
      </c>
      <c r="C192" s="28" t="s">
        <v>193</v>
      </c>
      <c r="D192" s="117" t="s">
        <v>273</v>
      </c>
      <c r="E192" s="29">
        <v>42801</v>
      </c>
      <c r="F192" s="141">
        <v>42835</v>
      </c>
      <c r="G192" s="97" t="s">
        <v>271</v>
      </c>
      <c r="H192" s="142">
        <v>28.71</v>
      </c>
    </row>
    <row r="193" spans="1:8" s="30" customFormat="1" ht="31.5" x14ac:dyDescent="0.25">
      <c r="A193" s="28">
        <v>8</v>
      </c>
      <c r="B193" s="28" t="s">
        <v>192</v>
      </c>
      <c r="C193" s="28" t="s">
        <v>193</v>
      </c>
      <c r="D193" s="117" t="s">
        <v>273</v>
      </c>
      <c r="E193" s="29">
        <v>42801</v>
      </c>
      <c r="F193" s="141">
        <v>42835</v>
      </c>
      <c r="G193" s="97" t="s">
        <v>272</v>
      </c>
      <c r="H193" s="142">
        <v>0.7</v>
      </c>
    </row>
    <row r="194" spans="1:8" s="30" customFormat="1" x14ac:dyDescent="0.25">
      <c r="A194" s="28">
        <v>9</v>
      </c>
      <c r="B194" s="28" t="s">
        <v>192</v>
      </c>
      <c r="C194" s="28" t="s">
        <v>193</v>
      </c>
      <c r="D194" s="117" t="s">
        <v>274</v>
      </c>
      <c r="E194" s="29">
        <v>42832</v>
      </c>
      <c r="F194" s="29">
        <v>42832</v>
      </c>
      <c r="G194" s="97" t="s">
        <v>269</v>
      </c>
      <c r="H194" s="142">
        <v>65.59</v>
      </c>
    </row>
    <row r="195" spans="1:8" s="30" customFormat="1" ht="126" x14ac:dyDescent="0.25">
      <c r="A195" s="28">
        <v>10</v>
      </c>
      <c r="B195" s="28" t="s">
        <v>192</v>
      </c>
      <c r="C195" s="28" t="s">
        <v>193</v>
      </c>
      <c r="D195" s="117" t="s">
        <v>274</v>
      </c>
      <c r="E195" s="29">
        <v>42832</v>
      </c>
      <c r="F195" s="141">
        <v>42865</v>
      </c>
      <c r="G195" s="97" t="s">
        <v>270</v>
      </c>
      <c r="H195" s="142">
        <v>16.829999999999998</v>
      </c>
    </row>
    <row r="196" spans="1:8" s="30" customFormat="1" ht="31.5" x14ac:dyDescent="0.25">
      <c r="A196" s="28">
        <v>11</v>
      </c>
      <c r="B196" s="28" t="s">
        <v>192</v>
      </c>
      <c r="C196" s="28" t="s">
        <v>193</v>
      </c>
      <c r="D196" s="117" t="s">
        <v>274</v>
      </c>
      <c r="E196" s="29">
        <v>42832</v>
      </c>
      <c r="F196" s="141">
        <v>42865</v>
      </c>
      <c r="G196" s="97" t="s">
        <v>271</v>
      </c>
      <c r="H196" s="142">
        <v>30.56</v>
      </c>
    </row>
    <row r="197" spans="1:8" s="30" customFormat="1" ht="31.5" x14ac:dyDescent="0.25">
      <c r="A197" s="28">
        <v>12</v>
      </c>
      <c r="B197" s="28" t="s">
        <v>192</v>
      </c>
      <c r="C197" s="28" t="s">
        <v>193</v>
      </c>
      <c r="D197" s="117" t="s">
        <v>274</v>
      </c>
      <c r="E197" s="29">
        <v>42832</v>
      </c>
      <c r="F197" s="141">
        <v>42865</v>
      </c>
      <c r="G197" s="97" t="s">
        <v>272</v>
      </c>
      <c r="H197" s="142">
        <v>0.74</v>
      </c>
    </row>
    <row r="198" spans="1:8" s="30" customFormat="1" x14ac:dyDescent="0.25">
      <c r="A198" s="28">
        <v>13</v>
      </c>
      <c r="B198" s="28" t="s">
        <v>192</v>
      </c>
      <c r="C198" s="28" t="s">
        <v>193</v>
      </c>
      <c r="D198" s="117" t="s">
        <v>275</v>
      </c>
      <c r="E198" s="29">
        <v>42860</v>
      </c>
      <c r="F198" s="29">
        <v>42860</v>
      </c>
      <c r="G198" s="97" t="s">
        <v>269</v>
      </c>
      <c r="H198" s="142">
        <v>72.38</v>
      </c>
    </row>
    <row r="199" spans="1:8" s="30" customFormat="1" ht="126" x14ac:dyDescent="0.25">
      <c r="A199" s="28">
        <v>14</v>
      </c>
      <c r="B199" s="28" t="s">
        <v>192</v>
      </c>
      <c r="C199" s="28" t="s">
        <v>193</v>
      </c>
      <c r="D199" s="117" t="s">
        <v>275</v>
      </c>
      <c r="E199" s="29">
        <v>42860</v>
      </c>
      <c r="F199" s="141">
        <v>42895</v>
      </c>
      <c r="G199" s="97" t="s">
        <v>270</v>
      </c>
      <c r="H199" s="142">
        <v>18.260000000000002</v>
      </c>
    </row>
    <row r="200" spans="1:8" s="30" customFormat="1" ht="31.5" x14ac:dyDescent="0.25">
      <c r="A200" s="28">
        <v>15</v>
      </c>
      <c r="B200" s="28" t="s">
        <v>192</v>
      </c>
      <c r="C200" s="28" t="s">
        <v>193</v>
      </c>
      <c r="D200" s="117" t="s">
        <v>275</v>
      </c>
      <c r="E200" s="29">
        <v>42860</v>
      </c>
      <c r="F200" s="141">
        <v>42895</v>
      </c>
      <c r="G200" s="97" t="s">
        <v>271</v>
      </c>
      <c r="H200" s="142">
        <v>29.91</v>
      </c>
    </row>
    <row r="201" spans="1:8" s="30" customFormat="1" ht="31.5" x14ac:dyDescent="0.25">
      <c r="A201" s="28">
        <v>16</v>
      </c>
      <c r="B201" s="28" t="s">
        <v>192</v>
      </c>
      <c r="C201" s="28" t="s">
        <v>193</v>
      </c>
      <c r="D201" s="117" t="s">
        <v>275</v>
      </c>
      <c r="E201" s="29">
        <v>42860</v>
      </c>
      <c r="F201" s="141">
        <v>42895</v>
      </c>
      <c r="G201" s="97" t="s">
        <v>272</v>
      </c>
      <c r="H201" s="142">
        <v>0.73</v>
      </c>
    </row>
    <row r="202" spans="1:8" s="30" customFormat="1" x14ac:dyDescent="0.25">
      <c r="A202" s="28">
        <v>17</v>
      </c>
      <c r="B202" s="28" t="s">
        <v>192</v>
      </c>
      <c r="C202" s="28" t="s">
        <v>193</v>
      </c>
      <c r="D202" s="117" t="s">
        <v>276</v>
      </c>
      <c r="E202" s="29">
        <v>42528</v>
      </c>
      <c r="F202" s="29">
        <v>42528</v>
      </c>
      <c r="G202" s="97" t="s">
        <v>269</v>
      </c>
      <c r="H202" s="142">
        <v>69.17</v>
      </c>
    </row>
    <row r="203" spans="1:8" s="30" customFormat="1" ht="126" x14ac:dyDescent="0.25">
      <c r="A203" s="28">
        <v>18</v>
      </c>
      <c r="B203" s="28" t="s">
        <v>192</v>
      </c>
      <c r="C203" s="28" t="s">
        <v>193</v>
      </c>
      <c r="D203" s="117" t="s">
        <v>276</v>
      </c>
      <c r="E203" s="29">
        <v>42528</v>
      </c>
      <c r="F203" s="29">
        <v>42562</v>
      </c>
      <c r="G203" s="97" t="s">
        <v>270</v>
      </c>
      <c r="H203" s="142">
        <v>17.920000000000002</v>
      </c>
    </row>
    <row r="204" spans="1:8" s="30" customFormat="1" ht="31.5" x14ac:dyDescent="0.25">
      <c r="A204" s="28">
        <v>19</v>
      </c>
      <c r="B204" s="28" t="s">
        <v>192</v>
      </c>
      <c r="C204" s="28" t="s">
        <v>193</v>
      </c>
      <c r="D204" s="117" t="s">
        <v>276</v>
      </c>
      <c r="E204" s="29">
        <v>42528</v>
      </c>
      <c r="F204" s="29">
        <v>42562</v>
      </c>
      <c r="G204" s="97" t="s">
        <v>271</v>
      </c>
      <c r="H204" s="142">
        <v>28.74</v>
      </c>
    </row>
    <row r="205" spans="1:8" s="30" customFormat="1" ht="31.5" x14ac:dyDescent="0.25">
      <c r="A205" s="28">
        <v>20</v>
      </c>
      <c r="B205" s="28" t="s">
        <v>192</v>
      </c>
      <c r="C205" s="28" t="s">
        <v>193</v>
      </c>
      <c r="D205" s="117" t="s">
        <v>276</v>
      </c>
      <c r="E205" s="29">
        <v>42528</v>
      </c>
      <c r="F205" s="29">
        <v>42562</v>
      </c>
      <c r="G205" s="97" t="s">
        <v>272</v>
      </c>
      <c r="H205" s="142">
        <v>0.7</v>
      </c>
    </row>
    <row r="206" spans="1:8" s="30" customFormat="1" x14ac:dyDescent="0.25">
      <c r="A206" s="28">
        <v>21</v>
      </c>
      <c r="B206" s="28" t="s">
        <v>192</v>
      </c>
      <c r="C206" s="28" t="s">
        <v>193</v>
      </c>
      <c r="D206" s="117" t="s">
        <v>277</v>
      </c>
      <c r="E206" s="29">
        <v>42923</v>
      </c>
      <c r="F206" s="29">
        <v>42923</v>
      </c>
      <c r="G206" s="97" t="s">
        <v>269</v>
      </c>
      <c r="H206" s="142">
        <v>77.62</v>
      </c>
    </row>
    <row r="207" spans="1:8" s="30" customFormat="1" ht="126" x14ac:dyDescent="0.25">
      <c r="A207" s="28">
        <v>22</v>
      </c>
      <c r="B207" s="28" t="s">
        <v>192</v>
      </c>
      <c r="C207" s="28" t="s">
        <v>193</v>
      </c>
      <c r="D207" s="117" t="s">
        <v>277</v>
      </c>
      <c r="E207" s="29">
        <v>42923</v>
      </c>
      <c r="F207" s="29">
        <v>42957</v>
      </c>
      <c r="G207" s="97" t="s">
        <v>270</v>
      </c>
      <c r="H207" s="142">
        <v>62.27</v>
      </c>
    </row>
    <row r="208" spans="1:8" s="30" customFormat="1" ht="31.5" x14ac:dyDescent="0.25">
      <c r="A208" s="28">
        <v>23</v>
      </c>
      <c r="B208" s="28" t="s">
        <v>192</v>
      </c>
      <c r="C208" s="28" t="s">
        <v>193</v>
      </c>
      <c r="D208" s="117" t="s">
        <v>277</v>
      </c>
      <c r="E208" s="29">
        <v>42923</v>
      </c>
      <c r="F208" s="29">
        <v>42957</v>
      </c>
      <c r="G208" s="97" t="s">
        <v>271</v>
      </c>
      <c r="H208" s="142">
        <v>32.299999999999997</v>
      </c>
    </row>
    <row r="209" spans="1:8" s="30" customFormat="1" ht="31.5" x14ac:dyDescent="0.25">
      <c r="A209" s="28">
        <v>24</v>
      </c>
      <c r="B209" s="28" t="s">
        <v>192</v>
      </c>
      <c r="C209" s="28" t="s">
        <v>193</v>
      </c>
      <c r="D209" s="117" t="s">
        <v>277</v>
      </c>
      <c r="E209" s="29">
        <v>42923</v>
      </c>
      <c r="F209" s="29">
        <v>42957</v>
      </c>
      <c r="G209" s="97" t="s">
        <v>272</v>
      </c>
      <c r="H209" s="142">
        <v>0.78</v>
      </c>
    </row>
    <row r="210" spans="1:8" s="30" customFormat="1" ht="31.5" x14ac:dyDescent="0.25">
      <c r="A210" s="28">
        <v>25</v>
      </c>
      <c r="B210" s="143" t="s">
        <v>192</v>
      </c>
      <c r="C210" s="143" t="s">
        <v>193</v>
      </c>
      <c r="D210" s="144" t="s">
        <v>268</v>
      </c>
      <c r="E210" s="141">
        <v>42773</v>
      </c>
      <c r="F210" s="141">
        <v>42773</v>
      </c>
      <c r="G210" s="145" t="s">
        <v>208</v>
      </c>
      <c r="H210" s="142">
        <v>1038.56</v>
      </c>
    </row>
    <row r="211" spans="1:8" s="30" customFormat="1" ht="141.75" x14ac:dyDescent="0.25">
      <c r="A211" s="28">
        <v>26</v>
      </c>
      <c r="B211" s="28" t="s">
        <v>192</v>
      </c>
      <c r="C211" s="28" t="s">
        <v>193</v>
      </c>
      <c r="D211" s="117" t="s">
        <v>268</v>
      </c>
      <c r="E211" s="29">
        <v>42773</v>
      </c>
      <c r="F211" s="141">
        <v>42804</v>
      </c>
      <c r="G211" s="97" t="s">
        <v>216</v>
      </c>
      <c r="H211" s="74">
        <v>261.44</v>
      </c>
    </row>
    <row r="212" spans="1:8" s="30" customFormat="1" ht="47.25" x14ac:dyDescent="0.25">
      <c r="A212" s="28">
        <v>27</v>
      </c>
      <c r="B212" s="28" t="s">
        <v>192</v>
      </c>
      <c r="C212" s="28" t="s">
        <v>193</v>
      </c>
      <c r="D212" s="117" t="s">
        <v>268</v>
      </c>
      <c r="E212" s="29">
        <v>42773</v>
      </c>
      <c r="F212" s="141">
        <v>42804</v>
      </c>
      <c r="G212" s="97" t="s">
        <v>215</v>
      </c>
      <c r="H212" s="74">
        <v>429</v>
      </c>
    </row>
    <row r="213" spans="1:8" s="30" customFormat="1" ht="47.25" x14ac:dyDescent="0.25">
      <c r="A213" s="28">
        <v>28</v>
      </c>
      <c r="B213" s="28" t="s">
        <v>192</v>
      </c>
      <c r="C213" s="28" t="s">
        <v>193</v>
      </c>
      <c r="D213" s="117" t="s">
        <v>268</v>
      </c>
      <c r="E213" s="29">
        <v>42773</v>
      </c>
      <c r="F213" s="141">
        <v>42804</v>
      </c>
      <c r="G213" s="97" t="s">
        <v>214</v>
      </c>
      <c r="H213" s="74">
        <v>10.4</v>
      </c>
    </row>
    <row r="214" spans="1:8" s="30" customFormat="1" ht="31.5" x14ac:dyDescent="0.25">
      <c r="A214" s="28">
        <v>29</v>
      </c>
      <c r="B214" s="28" t="s">
        <v>192</v>
      </c>
      <c r="C214" s="28" t="s">
        <v>193</v>
      </c>
      <c r="D214" s="117" t="s">
        <v>273</v>
      </c>
      <c r="E214" s="29">
        <v>42801</v>
      </c>
      <c r="F214" s="29">
        <v>42801</v>
      </c>
      <c r="G214" s="97" t="s">
        <v>208</v>
      </c>
      <c r="H214" s="74">
        <v>899.65</v>
      </c>
    </row>
    <row r="215" spans="1:8" s="30" customFormat="1" ht="141.75" x14ac:dyDescent="0.25">
      <c r="A215" s="28">
        <v>30</v>
      </c>
      <c r="B215" s="28" t="s">
        <v>192</v>
      </c>
      <c r="C215" s="28" t="s">
        <v>193</v>
      </c>
      <c r="D215" s="117" t="s">
        <v>273</v>
      </c>
      <c r="E215" s="29">
        <v>42801</v>
      </c>
      <c r="F215" s="141">
        <v>42835</v>
      </c>
      <c r="G215" s="97" t="s">
        <v>216</v>
      </c>
      <c r="H215" s="74">
        <v>211.93</v>
      </c>
    </row>
    <row r="216" spans="1:8" s="30" customFormat="1" ht="47.25" x14ac:dyDescent="0.25">
      <c r="A216" s="28">
        <v>31</v>
      </c>
      <c r="B216" s="28" t="s">
        <v>192</v>
      </c>
      <c r="C216" s="28" t="s">
        <v>193</v>
      </c>
      <c r="D216" s="117" t="s">
        <v>273</v>
      </c>
      <c r="E216" s="29">
        <v>42801</v>
      </c>
      <c r="F216" s="141">
        <v>42835</v>
      </c>
      <c r="G216" s="97" t="s">
        <v>215</v>
      </c>
      <c r="H216" s="74">
        <v>293.52999999999997</v>
      </c>
    </row>
    <row r="217" spans="1:8" s="30" customFormat="1" ht="47.25" x14ac:dyDescent="0.25">
      <c r="A217" s="28">
        <v>32</v>
      </c>
      <c r="B217" s="28" t="s">
        <v>192</v>
      </c>
      <c r="C217" s="28" t="s">
        <v>193</v>
      </c>
      <c r="D217" s="117" t="s">
        <v>273</v>
      </c>
      <c r="E217" s="29">
        <v>42801</v>
      </c>
      <c r="F217" s="141">
        <v>42835</v>
      </c>
      <c r="G217" s="97" t="s">
        <v>214</v>
      </c>
      <c r="H217" s="74">
        <v>7.12</v>
      </c>
    </row>
    <row r="218" spans="1:8" s="30" customFormat="1" ht="31.5" x14ac:dyDescent="0.25">
      <c r="A218" s="28">
        <v>33</v>
      </c>
      <c r="B218" s="28" t="s">
        <v>192</v>
      </c>
      <c r="C218" s="28" t="s">
        <v>193</v>
      </c>
      <c r="D218" s="117" t="s">
        <v>273</v>
      </c>
      <c r="E218" s="29"/>
      <c r="F218" s="141"/>
      <c r="G218" s="97" t="s">
        <v>282</v>
      </c>
      <c r="H218" s="74">
        <v>222.11</v>
      </c>
    </row>
    <row r="219" spans="1:8" s="30" customFormat="1" ht="31.5" x14ac:dyDescent="0.25">
      <c r="A219" s="28">
        <v>34</v>
      </c>
      <c r="B219" s="28" t="s">
        <v>192</v>
      </c>
      <c r="C219" s="28" t="s">
        <v>193</v>
      </c>
      <c r="D219" s="117" t="s">
        <v>274</v>
      </c>
      <c r="E219" s="29">
        <v>42832</v>
      </c>
      <c r="F219" s="29">
        <v>42832</v>
      </c>
      <c r="G219" s="97" t="s">
        <v>208</v>
      </c>
      <c r="H219" s="74">
        <v>1038.55</v>
      </c>
    </row>
    <row r="220" spans="1:8" s="30" customFormat="1" ht="141.75" x14ac:dyDescent="0.25">
      <c r="A220" s="28">
        <v>35</v>
      </c>
      <c r="B220" s="28" t="s">
        <v>192</v>
      </c>
      <c r="C220" s="28" t="s">
        <v>193</v>
      </c>
      <c r="D220" s="117" t="s">
        <v>274</v>
      </c>
      <c r="E220" s="29">
        <v>42832</v>
      </c>
      <c r="F220" s="141">
        <v>42865</v>
      </c>
      <c r="G220" s="97" t="s">
        <v>216</v>
      </c>
      <c r="H220" s="74">
        <v>261.44</v>
      </c>
    </row>
    <row r="221" spans="1:8" s="30" customFormat="1" ht="47.25" x14ac:dyDescent="0.25">
      <c r="A221" s="28">
        <v>36</v>
      </c>
      <c r="B221" s="28" t="s">
        <v>192</v>
      </c>
      <c r="C221" s="28" t="s">
        <v>193</v>
      </c>
      <c r="D221" s="117" t="s">
        <v>274</v>
      </c>
      <c r="E221" s="29">
        <v>42832</v>
      </c>
      <c r="F221" s="141">
        <v>42865</v>
      </c>
      <c r="G221" s="97" t="s">
        <v>215</v>
      </c>
      <c r="H221" s="74">
        <v>429</v>
      </c>
    </row>
    <row r="222" spans="1:8" s="30" customFormat="1" ht="47.25" x14ac:dyDescent="0.25">
      <c r="A222" s="28">
        <v>37</v>
      </c>
      <c r="B222" s="28" t="s">
        <v>192</v>
      </c>
      <c r="C222" s="28" t="s">
        <v>193</v>
      </c>
      <c r="D222" s="117" t="s">
        <v>274</v>
      </c>
      <c r="E222" s="29">
        <v>42832</v>
      </c>
      <c r="F222" s="141">
        <v>42865</v>
      </c>
      <c r="G222" s="97" t="s">
        <v>214</v>
      </c>
      <c r="H222" s="74">
        <v>10.4</v>
      </c>
    </row>
    <row r="223" spans="1:8" s="30" customFormat="1" ht="17.25" customHeight="1" x14ac:dyDescent="0.25">
      <c r="A223" s="28">
        <v>38</v>
      </c>
      <c r="B223" s="28" t="s">
        <v>192</v>
      </c>
      <c r="C223" s="28" t="s">
        <v>193</v>
      </c>
      <c r="D223" s="117" t="s">
        <v>275</v>
      </c>
      <c r="E223" s="29">
        <v>42860</v>
      </c>
      <c r="F223" s="29">
        <v>42860</v>
      </c>
      <c r="G223" s="97" t="s">
        <v>208</v>
      </c>
      <c r="H223" s="74">
        <v>1038.55</v>
      </c>
    </row>
    <row r="224" spans="1:8" s="30" customFormat="1" ht="141.75" x14ac:dyDescent="0.25">
      <c r="A224" s="28">
        <v>39</v>
      </c>
      <c r="B224" s="28" t="s">
        <v>192</v>
      </c>
      <c r="C224" s="28" t="s">
        <v>193</v>
      </c>
      <c r="D224" s="117" t="s">
        <v>275</v>
      </c>
      <c r="E224" s="29">
        <v>42860</v>
      </c>
      <c r="F224" s="141">
        <v>42895</v>
      </c>
      <c r="G224" s="97" t="s">
        <v>216</v>
      </c>
      <c r="H224" s="74">
        <v>261.44</v>
      </c>
    </row>
    <row r="225" spans="1:8" s="30" customFormat="1" ht="47.25" x14ac:dyDescent="0.25">
      <c r="A225" s="28">
        <v>40</v>
      </c>
      <c r="B225" s="28" t="s">
        <v>192</v>
      </c>
      <c r="C225" s="28" t="s">
        <v>193</v>
      </c>
      <c r="D225" s="117" t="s">
        <v>275</v>
      </c>
      <c r="E225" s="29">
        <v>42860</v>
      </c>
      <c r="F225" s="141">
        <v>42895</v>
      </c>
      <c r="G225" s="97" t="s">
        <v>215</v>
      </c>
      <c r="H225" s="74">
        <v>428.99</v>
      </c>
    </row>
    <row r="226" spans="1:8" s="30" customFormat="1" ht="47.25" x14ac:dyDescent="0.25">
      <c r="A226" s="28">
        <v>41</v>
      </c>
      <c r="B226" s="28" t="s">
        <v>192</v>
      </c>
      <c r="C226" s="28" t="s">
        <v>193</v>
      </c>
      <c r="D226" s="117" t="s">
        <v>275</v>
      </c>
      <c r="E226" s="29">
        <v>42860</v>
      </c>
      <c r="F226" s="141">
        <v>42895</v>
      </c>
      <c r="G226" s="97" t="s">
        <v>214</v>
      </c>
      <c r="H226" s="74">
        <v>10.4</v>
      </c>
    </row>
    <row r="227" spans="1:8" s="30" customFormat="1" ht="31.5" x14ac:dyDescent="0.25">
      <c r="A227" s="28">
        <v>42</v>
      </c>
      <c r="B227" s="28" t="s">
        <v>192</v>
      </c>
      <c r="C227" s="28" t="s">
        <v>193</v>
      </c>
      <c r="D227" s="117" t="s">
        <v>276</v>
      </c>
      <c r="E227" s="29">
        <v>42528</v>
      </c>
      <c r="F227" s="29">
        <v>42528</v>
      </c>
      <c r="G227" s="97" t="s">
        <v>208</v>
      </c>
      <c r="H227" s="74">
        <v>1038.56</v>
      </c>
    </row>
    <row r="228" spans="1:8" s="30" customFormat="1" ht="141.75" x14ac:dyDescent="0.25">
      <c r="A228" s="28">
        <v>43</v>
      </c>
      <c r="B228" s="28" t="s">
        <v>192</v>
      </c>
      <c r="C228" s="28" t="s">
        <v>193</v>
      </c>
      <c r="D228" s="117" t="s">
        <v>276</v>
      </c>
      <c r="E228" s="29">
        <v>42528</v>
      </c>
      <c r="F228" s="29">
        <v>42562</v>
      </c>
      <c r="G228" s="97" t="s">
        <v>216</v>
      </c>
      <c r="H228" s="74">
        <v>261.44</v>
      </c>
    </row>
    <row r="229" spans="1:8" s="30" customFormat="1" ht="47.25" x14ac:dyDescent="0.25">
      <c r="A229" s="28">
        <v>44</v>
      </c>
      <c r="B229" s="28" t="s">
        <v>192</v>
      </c>
      <c r="C229" s="28" t="s">
        <v>193</v>
      </c>
      <c r="D229" s="117" t="s">
        <v>276</v>
      </c>
      <c r="E229" s="29">
        <v>42528</v>
      </c>
      <c r="F229" s="29">
        <v>42562</v>
      </c>
      <c r="G229" s="97" t="s">
        <v>215</v>
      </c>
      <c r="H229" s="74">
        <v>429</v>
      </c>
    </row>
    <row r="230" spans="1:8" s="30" customFormat="1" ht="47.25" x14ac:dyDescent="0.25">
      <c r="A230" s="28">
        <v>45</v>
      </c>
      <c r="B230" s="28" t="s">
        <v>192</v>
      </c>
      <c r="C230" s="28" t="s">
        <v>193</v>
      </c>
      <c r="D230" s="117" t="s">
        <v>276</v>
      </c>
      <c r="E230" s="29">
        <v>42528</v>
      </c>
      <c r="F230" s="29">
        <v>42562</v>
      </c>
      <c r="G230" s="97" t="s">
        <v>214</v>
      </c>
      <c r="H230" s="74">
        <v>10.4</v>
      </c>
    </row>
    <row r="231" spans="1:8" s="30" customFormat="1" ht="31.5" x14ac:dyDescent="0.25">
      <c r="A231" s="28">
        <v>46</v>
      </c>
      <c r="B231" s="28" t="s">
        <v>192</v>
      </c>
      <c r="C231" s="28" t="s">
        <v>193</v>
      </c>
      <c r="D231" s="117" t="s">
        <v>277</v>
      </c>
      <c r="E231" s="29">
        <v>42923</v>
      </c>
      <c r="F231" s="29">
        <v>42923</v>
      </c>
      <c r="G231" s="97" t="s">
        <v>208</v>
      </c>
      <c r="H231" s="74">
        <v>1038.56</v>
      </c>
    </row>
    <row r="232" spans="1:8" s="30" customFormat="1" ht="141.75" x14ac:dyDescent="0.25">
      <c r="A232" s="28">
        <v>47</v>
      </c>
      <c r="B232" s="28" t="s">
        <v>192</v>
      </c>
      <c r="C232" s="28" t="s">
        <v>193</v>
      </c>
      <c r="D232" s="117" t="s">
        <v>277</v>
      </c>
      <c r="E232" s="29">
        <v>42923</v>
      </c>
      <c r="F232" s="29">
        <v>42957</v>
      </c>
      <c r="G232" s="97" t="s">
        <v>216</v>
      </c>
      <c r="H232" s="74">
        <v>261.44</v>
      </c>
    </row>
    <row r="233" spans="1:8" s="30" customFormat="1" ht="47.25" x14ac:dyDescent="0.25">
      <c r="A233" s="28">
        <v>48</v>
      </c>
      <c r="B233" s="28" t="s">
        <v>192</v>
      </c>
      <c r="C233" s="28" t="s">
        <v>193</v>
      </c>
      <c r="D233" s="117" t="s">
        <v>277</v>
      </c>
      <c r="E233" s="29">
        <v>42923</v>
      </c>
      <c r="F233" s="29">
        <v>42957</v>
      </c>
      <c r="G233" s="97" t="s">
        <v>215</v>
      </c>
      <c r="H233" s="74">
        <v>429</v>
      </c>
    </row>
    <row r="234" spans="1:8" s="30" customFormat="1" ht="47.25" x14ac:dyDescent="0.25">
      <c r="A234" s="28">
        <v>49</v>
      </c>
      <c r="B234" s="28" t="s">
        <v>192</v>
      </c>
      <c r="C234" s="28" t="s">
        <v>193</v>
      </c>
      <c r="D234" s="117" t="s">
        <v>277</v>
      </c>
      <c r="E234" s="29">
        <v>42923</v>
      </c>
      <c r="F234" s="29">
        <v>42957</v>
      </c>
      <c r="G234" s="97" t="s">
        <v>214</v>
      </c>
      <c r="H234" s="28">
        <v>10.4</v>
      </c>
    </row>
    <row r="235" spans="1:8" s="30" customFormat="1" x14ac:dyDescent="0.25">
      <c r="A235" s="28">
        <v>50</v>
      </c>
      <c r="B235" s="28" t="s">
        <v>192</v>
      </c>
      <c r="C235" s="28" t="s">
        <v>199</v>
      </c>
      <c r="D235" s="117" t="s">
        <v>268</v>
      </c>
      <c r="E235" s="29">
        <v>42745</v>
      </c>
      <c r="F235" s="29">
        <v>42745</v>
      </c>
      <c r="G235" s="97" t="s">
        <v>209</v>
      </c>
      <c r="H235" s="142">
        <v>68.69</v>
      </c>
    </row>
    <row r="236" spans="1:8" s="30" customFormat="1" ht="141.75" x14ac:dyDescent="0.25">
      <c r="A236" s="28">
        <v>51</v>
      </c>
      <c r="B236" s="28" t="s">
        <v>192</v>
      </c>
      <c r="C236" s="28" t="s">
        <v>199</v>
      </c>
      <c r="D236" s="117" t="s">
        <v>268</v>
      </c>
      <c r="E236" s="29">
        <v>42745</v>
      </c>
      <c r="F236" s="29">
        <v>42410</v>
      </c>
      <c r="G236" s="97" t="s">
        <v>213</v>
      </c>
      <c r="H236" s="142">
        <v>21.31</v>
      </c>
    </row>
    <row r="237" spans="1:8" s="30" customFormat="1" ht="47.25" x14ac:dyDescent="0.25">
      <c r="A237" s="28">
        <v>52</v>
      </c>
      <c r="B237" s="28" t="s">
        <v>192</v>
      </c>
      <c r="C237" s="28" t="s">
        <v>199</v>
      </c>
      <c r="D237" s="117" t="s">
        <v>268</v>
      </c>
      <c r="E237" s="29">
        <v>42745</v>
      </c>
      <c r="F237" s="29">
        <v>42410</v>
      </c>
      <c r="G237" s="97" t="s">
        <v>212</v>
      </c>
      <c r="H237" s="142">
        <v>29.7</v>
      </c>
    </row>
    <row r="238" spans="1:8" s="30" customFormat="1" ht="47.25" x14ac:dyDescent="0.25">
      <c r="A238" s="28">
        <v>53</v>
      </c>
      <c r="B238" s="28" t="s">
        <v>192</v>
      </c>
      <c r="C238" s="28" t="s">
        <v>199</v>
      </c>
      <c r="D238" s="117" t="s">
        <v>268</v>
      </c>
      <c r="E238" s="29">
        <v>42745</v>
      </c>
      <c r="F238" s="29">
        <v>42410</v>
      </c>
      <c r="G238" s="97" t="s">
        <v>211</v>
      </c>
      <c r="H238" s="142">
        <v>0.72</v>
      </c>
    </row>
    <row r="239" spans="1:8" s="30" customFormat="1" x14ac:dyDescent="0.25">
      <c r="A239" s="28">
        <v>54</v>
      </c>
      <c r="B239" s="28" t="s">
        <v>192</v>
      </c>
      <c r="C239" s="28" t="s">
        <v>199</v>
      </c>
      <c r="D239" s="117" t="s">
        <v>273</v>
      </c>
      <c r="E239" s="29">
        <v>42780</v>
      </c>
      <c r="F239" s="29">
        <v>42780</v>
      </c>
      <c r="G239" s="97" t="s">
        <v>209</v>
      </c>
      <c r="H239" s="142">
        <v>137.38</v>
      </c>
    </row>
    <row r="240" spans="1:8" s="30" customFormat="1" ht="141.75" x14ac:dyDescent="0.25">
      <c r="A240" s="28">
        <v>55</v>
      </c>
      <c r="B240" s="28" t="s">
        <v>192</v>
      </c>
      <c r="C240" s="28" t="s">
        <v>199</v>
      </c>
      <c r="D240" s="117" t="s">
        <v>273</v>
      </c>
      <c r="E240" s="29">
        <v>42780</v>
      </c>
      <c r="F240" s="29">
        <v>42439</v>
      </c>
      <c r="G240" s="97" t="s">
        <v>213</v>
      </c>
      <c r="H240" s="142">
        <v>42.62</v>
      </c>
    </row>
    <row r="241" spans="1:8" s="30" customFormat="1" ht="47.25" x14ac:dyDescent="0.25">
      <c r="A241" s="28">
        <v>56</v>
      </c>
      <c r="B241" s="28" t="s">
        <v>192</v>
      </c>
      <c r="C241" s="28" t="s">
        <v>199</v>
      </c>
      <c r="D241" s="117" t="s">
        <v>273</v>
      </c>
      <c r="E241" s="29">
        <v>42780</v>
      </c>
      <c r="F241" s="29">
        <v>42439</v>
      </c>
      <c r="G241" s="97" t="s">
        <v>212</v>
      </c>
      <c r="H241" s="142">
        <v>59.4</v>
      </c>
    </row>
    <row r="242" spans="1:8" s="30" customFormat="1" ht="47.25" x14ac:dyDescent="0.25">
      <c r="A242" s="28">
        <v>57</v>
      </c>
      <c r="B242" s="28" t="s">
        <v>192</v>
      </c>
      <c r="C242" s="28" t="s">
        <v>199</v>
      </c>
      <c r="D242" s="117" t="s">
        <v>273</v>
      </c>
      <c r="E242" s="29">
        <v>42780</v>
      </c>
      <c r="F242" s="29">
        <v>42439</v>
      </c>
      <c r="G242" s="97" t="s">
        <v>211</v>
      </c>
      <c r="H242" s="142">
        <v>1.44</v>
      </c>
    </row>
    <row r="243" spans="1:8" s="30" customFormat="1" x14ac:dyDescent="0.25">
      <c r="A243" s="28">
        <v>58</v>
      </c>
      <c r="B243" s="28" t="s">
        <v>192</v>
      </c>
      <c r="C243" s="28" t="s">
        <v>199</v>
      </c>
      <c r="D243" s="117" t="s">
        <v>275</v>
      </c>
      <c r="E243" s="29">
        <v>42853</v>
      </c>
      <c r="F243" s="29">
        <v>42853</v>
      </c>
      <c r="G243" s="97" t="s">
        <v>209</v>
      </c>
      <c r="H243" s="142">
        <v>171.72</v>
      </c>
    </row>
    <row r="244" spans="1:8" s="30" customFormat="1" ht="114.75" customHeight="1" x14ac:dyDescent="0.25">
      <c r="A244" s="28">
        <v>59</v>
      </c>
      <c r="B244" s="28" t="s">
        <v>192</v>
      </c>
      <c r="C244" s="28" t="s">
        <v>199</v>
      </c>
      <c r="D244" s="117" t="s">
        <v>275</v>
      </c>
      <c r="E244" s="29">
        <v>42853</v>
      </c>
      <c r="F244" s="141">
        <v>42865</v>
      </c>
      <c r="G244" s="97" t="s">
        <v>213</v>
      </c>
      <c r="H244" s="142">
        <v>53.28</v>
      </c>
    </row>
    <row r="245" spans="1:8" s="30" customFormat="1" ht="47.25" x14ac:dyDescent="0.25">
      <c r="A245" s="28">
        <v>60</v>
      </c>
      <c r="B245" s="28" t="s">
        <v>192</v>
      </c>
      <c r="C245" s="28" t="s">
        <v>199</v>
      </c>
      <c r="D245" s="117" t="s">
        <v>275</v>
      </c>
      <c r="E245" s="29">
        <v>42853</v>
      </c>
      <c r="F245" s="141">
        <v>42865</v>
      </c>
      <c r="G245" s="97" t="s">
        <v>212</v>
      </c>
      <c r="H245" s="142">
        <v>74.25</v>
      </c>
    </row>
    <row r="246" spans="1:8" s="30" customFormat="1" ht="47.25" x14ac:dyDescent="0.25">
      <c r="A246" s="28">
        <v>61</v>
      </c>
      <c r="B246" s="28" t="s">
        <v>192</v>
      </c>
      <c r="C246" s="28" t="s">
        <v>199</v>
      </c>
      <c r="D246" s="117" t="s">
        <v>275</v>
      </c>
      <c r="E246" s="29">
        <v>42853</v>
      </c>
      <c r="F246" s="141">
        <v>42865</v>
      </c>
      <c r="G246" s="97" t="s">
        <v>211</v>
      </c>
      <c r="H246" s="142">
        <v>1.8</v>
      </c>
    </row>
    <row r="247" spans="1:8" s="30" customFormat="1" x14ac:dyDescent="0.25">
      <c r="A247" s="28">
        <v>62</v>
      </c>
      <c r="B247" s="28" t="s">
        <v>192</v>
      </c>
      <c r="C247" s="28" t="s">
        <v>199</v>
      </c>
      <c r="D247" s="117" t="s">
        <v>276</v>
      </c>
      <c r="E247" s="29">
        <v>42864</v>
      </c>
      <c r="F247" s="29">
        <v>42864</v>
      </c>
      <c r="G247" s="97" t="s">
        <v>209</v>
      </c>
      <c r="H247" s="142">
        <v>137.38</v>
      </c>
    </row>
    <row r="248" spans="1:8" s="30" customFormat="1" ht="141.75" x14ac:dyDescent="0.25">
      <c r="A248" s="28">
        <v>63</v>
      </c>
      <c r="B248" s="28" t="s">
        <v>192</v>
      </c>
      <c r="C248" s="28" t="s">
        <v>199</v>
      </c>
      <c r="D248" s="117" t="s">
        <v>276</v>
      </c>
      <c r="E248" s="29">
        <v>42864</v>
      </c>
      <c r="F248" s="141">
        <v>42895</v>
      </c>
      <c r="G248" s="97" t="s">
        <v>213</v>
      </c>
      <c r="H248" s="142">
        <v>42.62</v>
      </c>
    </row>
    <row r="249" spans="1:8" s="30" customFormat="1" ht="47.25" x14ac:dyDescent="0.25">
      <c r="A249" s="28">
        <v>64</v>
      </c>
      <c r="B249" s="28" t="s">
        <v>192</v>
      </c>
      <c r="C249" s="28" t="s">
        <v>199</v>
      </c>
      <c r="D249" s="117" t="s">
        <v>276</v>
      </c>
      <c r="E249" s="29">
        <v>42864</v>
      </c>
      <c r="F249" s="141">
        <v>42895</v>
      </c>
      <c r="G249" s="97" t="s">
        <v>212</v>
      </c>
      <c r="H249" s="142">
        <v>59.4</v>
      </c>
    </row>
    <row r="250" spans="1:8" s="30" customFormat="1" ht="47.25" x14ac:dyDescent="0.25">
      <c r="A250" s="28">
        <v>65</v>
      </c>
      <c r="B250" s="28" t="s">
        <v>192</v>
      </c>
      <c r="C250" s="28" t="s">
        <v>199</v>
      </c>
      <c r="D250" s="117" t="s">
        <v>276</v>
      </c>
      <c r="E250" s="29">
        <v>42864</v>
      </c>
      <c r="F250" s="141">
        <v>42895</v>
      </c>
      <c r="G250" s="97" t="s">
        <v>211</v>
      </c>
      <c r="H250" s="142">
        <v>1.4</v>
      </c>
    </row>
    <row r="251" spans="1:8" s="30" customFormat="1" x14ac:dyDescent="0.25">
      <c r="A251" s="199" t="s">
        <v>185</v>
      </c>
      <c r="B251" s="200"/>
      <c r="C251" s="200"/>
      <c r="D251" s="200"/>
      <c r="E251" s="200"/>
      <c r="F251" s="200"/>
      <c r="G251" s="201"/>
      <c r="H251" s="112">
        <f>SUM(H186:H250)</f>
        <v>12004.869999999997</v>
      </c>
    </row>
    <row r="252" spans="1:8" s="30" customFormat="1" x14ac:dyDescent="0.25">
      <c r="A252" s="28"/>
      <c r="B252" s="28"/>
      <c r="C252" s="28"/>
      <c r="D252" s="29"/>
      <c r="E252" s="28"/>
      <c r="F252" s="29"/>
      <c r="G252" s="97"/>
      <c r="H252" s="74"/>
    </row>
    <row r="253" spans="1:8" s="30" customFormat="1" x14ac:dyDescent="0.25">
      <c r="A253" s="28"/>
      <c r="B253" s="28"/>
      <c r="C253" s="28"/>
      <c r="D253" s="29"/>
      <c r="E253" s="28"/>
      <c r="F253" s="29"/>
      <c r="G253" s="97"/>
      <c r="H253" s="74"/>
    </row>
    <row r="254" spans="1:8" s="30" customFormat="1" x14ac:dyDescent="0.25">
      <c r="A254" s="28"/>
      <c r="B254" s="28"/>
      <c r="C254" s="28"/>
      <c r="D254" s="29"/>
      <c r="E254" s="28"/>
      <c r="F254" s="29"/>
      <c r="G254" s="97"/>
      <c r="H254" s="74"/>
    </row>
    <row r="255" spans="1:8" s="30" customFormat="1" x14ac:dyDescent="0.25">
      <c r="A255" s="28"/>
      <c r="B255" s="28"/>
      <c r="C255" s="28"/>
      <c r="D255" s="29"/>
      <c r="E255" s="28"/>
      <c r="F255" s="29"/>
      <c r="G255" s="97"/>
      <c r="H255" s="74"/>
    </row>
    <row r="256" spans="1:8" s="30" customFormat="1" x14ac:dyDescent="0.25">
      <c r="A256" s="28"/>
      <c r="B256" s="28"/>
      <c r="C256" s="28"/>
      <c r="D256" s="29"/>
      <c r="E256" s="28"/>
      <c r="F256" s="29"/>
      <c r="G256" s="97"/>
      <c r="H256" s="74"/>
    </row>
    <row r="257" spans="1:8" s="30" customFormat="1" x14ac:dyDescent="0.25">
      <c r="A257" s="199" t="s">
        <v>186</v>
      </c>
      <c r="B257" s="200"/>
      <c r="C257" s="200"/>
      <c r="D257" s="200"/>
      <c r="E257" s="200"/>
      <c r="F257" s="200"/>
      <c r="G257" s="201"/>
      <c r="H257" s="112">
        <f>SUM(H252:H256)</f>
        <v>0</v>
      </c>
    </row>
    <row r="258" spans="1:8" s="30" customFormat="1" x14ac:dyDescent="0.25">
      <c r="A258" s="28"/>
      <c r="B258" s="28"/>
      <c r="C258" s="28"/>
      <c r="D258" s="29"/>
      <c r="E258" s="28"/>
      <c r="F258" s="29"/>
      <c r="G258" s="97"/>
      <c r="H258" s="74"/>
    </row>
    <row r="259" spans="1:8" s="30" customFormat="1" x14ac:dyDescent="0.25">
      <c r="A259" s="28"/>
      <c r="B259" s="28"/>
      <c r="C259" s="28"/>
      <c r="D259" s="29"/>
      <c r="E259" s="28"/>
      <c r="F259" s="29"/>
      <c r="G259" s="97"/>
      <c r="H259" s="74"/>
    </row>
    <row r="260" spans="1:8" s="30" customFormat="1" x14ac:dyDescent="0.25">
      <c r="A260" s="28"/>
      <c r="B260" s="28"/>
      <c r="C260" s="28"/>
      <c r="D260" s="29"/>
      <c r="E260" s="28"/>
      <c r="F260" s="29"/>
      <c r="G260" s="97"/>
      <c r="H260" s="74"/>
    </row>
    <row r="261" spans="1:8" s="30" customFormat="1" x14ac:dyDescent="0.25">
      <c r="A261" s="28"/>
      <c r="B261" s="28"/>
      <c r="C261" s="28"/>
      <c r="D261" s="29"/>
      <c r="E261" s="28"/>
      <c r="F261" s="29"/>
      <c r="G261" s="97"/>
      <c r="H261" s="74"/>
    </row>
    <row r="262" spans="1:8" s="30" customFormat="1" x14ac:dyDescent="0.25">
      <c r="A262" s="28"/>
      <c r="B262" s="28"/>
      <c r="C262" s="28"/>
      <c r="D262" s="29"/>
      <c r="E262" s="28"/>
      <c r="F262" s="29"/>
      <c r="G262" s="97"/>
      <c r="H262" s="74"/>
    </row>
    <row r="263" spans="1:8" s="30" customFormat="1" x14ac:dyDescent="0.25">
      <c r="A263" s="28"/>
      <c r="B263" s="28"/>
      <c r="C263" s="28"/>
      <c r="D263" s="29"/>
      <c r="E263" s="29"/>
      <c r="F263" s="29"/>
      <c r="G263" s="97"/>
      <c r="H263" s="74"/>
    </row>
    <row r="264" spans="1:8" x14ac:dyDescent="0.25">
      <c r="A264" s="199" t="s">
        <v>187</v>
      </c>
      <c r="B264" s="200"/>
      <c r="C264" s="200"/>
      <c r="D264" s="200"/>
      <c r="E264" s="200"/>
      <c r="F264" s="200"/>
      <c r="G264" s="201"/>
      <c r="H264" s="85">
        <f>SUM(H258:H263)</f>
        <v>0</v>
      </c>
    </row>
    <row r="265" spans="1:8" x14ac:dyDescent="0.25">
      <c r="A265" s="192" t="s">
        <v>61</v>
      </c>
      <c r="B265" s="192"/>
      <c r="C265" s="193"/>
      <c r="D265" s="17"/>
      <c r="E265" s="17"/>
      <c r="F265" s="17"/>
      <c r="G265" s="5"/>
      <c r="H265" s="85">
        <f>SUM(H43,H116,H185,H251,H257,H264)</f>
        <v>43045.939999999995</v>
      </c>
    </row>
  </sheetData>
  <sheetProtection formatCells="0" formatColumns="0" insertColumns="0" insertRows="0" deleteColumns="0" deleteRows="0" selectLockedCells="1"/>
  <mergeCells count="11">
    <mergeCell ref="A265:C265"/>
    <mergeCell ref="B4:G4"/>
    <mergeCell ref="H4:H6"/>
    <mergeCell ref="A5:A6"/>
    <mergeCell ref="B5:G5"/>
    <mergeCell ref="A185:G185"/>
    <mergeCell ref="A264:G264"/>
    <mergeCell ref="A43:G43"/>
    <mergeCell ref="A116:G116"/>
    <mergeCell ref="A251:G251"/>
    <mergeCell ref="A257:G257"/>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17:F184 F258:F263 F31:F33 F252:F256 F23:F29 F19:F21 F7:F11 F15:F17 F35:F41 E92:F92 E93:E95 F93:F107 F199:F205 F195:F197 F191:F193 F187:F189 F207:F209 F211:F213 F224:F230 F220:F222 F215:F218 F232:F238 F248:F250 F240:F242 F244:F246">
      <formula1>D7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6"/>
  <sheetViews>
    <sheetView tabSelected="1" workbookViewId="0">
      <selection activeCell="C15" sqref="C15"/>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6.140625" style="19" customWidth="1"/>
    <col min="8" max="8" width="10.42578125" style="19" customWidth="1"/>
    <col min="9" max="16384" width="9.140625" style="19"/>
  </cols>
  <sheetData>
    <row r="1" spans="1:8" x14ac:dyDescent="0.25">
      <c r="A1" s="3" t="s">
        <v>191</v>
      </c>
      <c r="B1" s="3"/>
    </row>
    <row r="3" spans="1:8" x14ac:dyDescent="0.25">
      <c r="A3" s="17"/>
      <c r="B3" s="206" t="s">
        <v>11</v>
      </c>
      <c r="C3" s="207"/>
      <c r="D3" s="207"/>
      <c r="E3" s="207"/>
      <c r="F3" s="207"/>
      <c r="G3" s="208"/>
      <c r="H3" s="209" t="s">
        <v>16</v>
      </c>
    </row>
    <row r="4" spans="1:8" ht="15.75" customHeight="1" x14ac:dyDescent="0.25">
      <c r="A4" s="187" t="s">
        <v>2</v>
      </c>
      <c r="B4" s="212" t="s">
        <v>83</v>
      </c>
      <c r="C4" s="213"/>
      <c r="D4" s="213"/>
      <c r="E4" s="213"/>
      <c r="F4" s="213"/>
      <c r="G4" s="214"/>
      <c r="H4" s="210"/>
    </row>
    <row r="5" spans="1:8" ht="31.5" x14ac:dyDescent="0.25">
      <c r="A5" s="188"/>
      <c r="B5" s="5" t="s">
        <v>51</v>
      </c>
      <c r="C5" s="5" t="s">
        <v>52</v>
      </c>
      <c r="D5" s="5" t="s">
        <v>53</v>
      </c>
      <c r="E5" s="5" t="s">
        <v>54</v>
      </c>
      <c r="F5" s="5" t="s">
        <v>63</v>
      </c>
      <c r="G5" s="5" t="s">
        <v>55</v>
      </c>
      <c r="H5" s="211"/>
    </row>
    <row r="6" spans="1:8" s="30" customFormat="1" ht="63" x14ac:dyDescent="0.25">
      <c r="A6" s="28">
        <v>1</v>
      </c>
      <c r="B6" s="97" t="s">
        <v>223</v>
      </c>
      <c r="C6" s="28" t="s">
        <v>200</v>
      </c>
      <c r="D6" s="29" t="s">
        <v>201</v>
      </c>
      <c r="E6" s="29">
        <v>42328</v>
      </c>
      <c r="F6" s="29">
        <v>42349</v>
      </c>
      <c r="G6" s="97" t="s">
        <v>202</v>
      </c>
      <c r="H6" s="74">
        <v>106.01</v>
      </c>
    </row>
    <row r="7" spans="1:8" s="30" customFormat="1" x14ac:dyDescent="0.25">
      <c r="A7" s="199" t="s">
        <v>182</v>
      </c>
      <c r="B7" s="200"/>
      <c r="C7" s="200"/>
      <c r="D7" s="200"/>
      <c r="E7" s="200"/>
      <c r="F7" s="200"/>
      <c r="G7" s="201"/>
      <c r="H7" s="112">
        <f>SUM(H6:H6)</f>
        <v>106.01</v>
      </c>
    </row>
    <row r="8" spans="1:8" s="30" customFormat="1" ht="78.75" x14ac:dyDescent="0.25">
      <c r="A8" s="28">
        <v>1</v>
      </c>
      <c r="B8" s="97" t="s">
        <v>223</v>
      </c>
      <c r="C8" s="28" t="s">
        <v>200</v>
      </c>
      <c r="D8" s="29" t="s">
        <v>225</v>
      </c>
      <c r="E8" s="29">
        <v>42397</v>
      </c>
      <c r="F8" s="29">
        <v>42418</v>
      </c>
      <c r="G8" s="97" t="s">
        <v>238</v>
      </c>
      <c r="H8" s="74">
        <v>149.27000000000001</v>
      </c>
    </row>
    <row r="9" spans="1:8" s="30" customFormat="1" ht="31.5" x14ac:dyDescent="0.25">
      <c r="A9" s="28">
        <v>2</v>
      </c>
      <c r="B9" s="97" t="s">
        <v>223</v>
      </c>
      <c r="C9" s="28" t="s">
        <v>200</v>
      </c>
      <c r="D9" s="29" t="s">
        <v>224</v>
      </c>
      <c r="E9" s="29">
        <v>42482</v>
      </c>
      <c r="F9" s="29">
        <v>42528</v>
      </c>
      <c r="G9" s="97" t="s">
        <v>237</v>
      </c>
      <c r="H9" s="74">
        <v>9.89</v>
      </c>
    </row>
    <row r="10" spans="1:8" s="30" customFormat="1" ht="31.5" x14ac:dyDescent="0.25">
      <c r="A10" s="28">
        <v>3</v>
      </c>
      <c r="B10" s="28" t="s">
        <v>226</v>
      </c>
      <c r="C10" s="28" t="s">
        <v>227</v>
      </c>
      <c r="D10" s="29" t="s">
        <v>228</v>
      </c>
      <c r="E10" s="29">
        <v>42508</v>
      </c>
      <c r="F10" s="29">
        <v>42536</v>
      </c>
      <c r="G10" s="97" t="s">
        <v>229</v>
      </c>
      <c r="H10" s="74">
        <v>3744</v>
      </c>
    </row>
    <row r="11" spans="1:8" s="30" customFormat="1" x14ac:dyDescent="0.25">
      <c r="A11" s="199" t="s">
        <v>183</v>
      </c>
      <c r="B11" s="200"/>
      <c r="C11" s="200"/>
      <c r="D11" s="200"/>
      <c r="E11" s="200"/>
      <c r="F11" s="200"/>
      <c r="G11" s="201"/>
      <c r="H11" s="112">
        <f>SUM(H8:H10)</f>
        <v>3903.16</v>
      </c>
    </row>
    <row r="12" spans="1:8" s="30" customFormat="1" ht="31.5" x14ac:dyDescent="0.25">
      <c r="A12" s="28">
        <v>1</v>
      </c>
      <c r="B12" s="28" t="s">
        <v>246</v>
      </c>
      <c r="C12" s="28" t="s">
        <v>247</v>
      </c>
      <c r="D12" s="29" t="s">
        <v>248</v>
      </c>
      <c r="E12" s="29">
        <v>42532</v>
      </c>
      <c r="F12" s="29">
        <v>42551</v>
      </c>
      <c r="G12" s="97" t="s">
        <v>249</v>
      </c>
      <c r="H12" s="74">
        <v>3686.4</v>
      </c>
    </row>
    <row r="13" spans="1:8" s="30" customFormat="1" ht="63" x14ac:dyDescent="0.25">
      <c r="A13" s="28">
        <v>2</v>
      </c>
      <c r="B13" s="97" t="s">
        <v>223</v>
      </c>
      <c r="C13" s="28" t="s">
        <v>250</v>
      </c>
      <c r="D13" s="29" t="s">
        <v>251</v>
      </c>
      <c r="E13" s="29">
        <v>42569</v>
      </c>
      <c r="F13" s="29">
        <v>42591</v>
      </c>
      <c r="G13" s="97" t="s">
        <v>202</v>
      </c>
      <c r="H13" s="74">
        <v>284.29000000000002</v>
      </c>
    </row>
    <row r="14" spans="1:8" ht="31.5" x14ac:dyDescent="0.25">
      <c r="A14" s="28">
        <v>3</v>
      </c>
      <c r="B14" s="28" t="s">
        <v>226</v>
      </c>
      <c r="C14" s="28" t="s">
        <v>255</v>
      </c>
      <c r="D14" s="29" t="s">
        <v>256</v>
      </c>
      <c r="E14" s="29">
        <v>42586</v>
      </c>
      <c r="F14" s="29">
        <v>42607</v>
      </c>
      <c r="G14" s="97" t="s">
        <v>257</v>
      </c>
      <c r="H14" s="74">
        <v>2995.2</v>
      </c>
    </row>
    <row r="15" spans="1:8" s="30" customFormat="1" ht="110.25" x14ac:dyDescent="0.25">
      <c r="A15" s="28">
        <v>4</v>
      </c>
      <c r="B15" s="28" t="s">
        <v>258</v>
      </c>
      <c r="C15" s="28" t="s">
        <v>250</v>
      </c>
      <c r="D15" s="117">
        <v>100256</v>
      </c>
      <c r="E15" s="29">
        <v>42649</v>
      </c>
      <c r="F15" s="29">
        <v>42675</v>
      </c>
      <c r="G15" s="97" t="s">
        <v>259</v>
      </c>
      <c r="H15" s="74">
        <v>41.71</v>
      </c>
    </row>
    <row r="16" spans="1:8" s="30" customFormat="1" ht="31.5" x14ac:dyDescent="0.25">
      <c r="A16" s="28">
        <v>5</v>
      </c>
      <c r="B16" s="28" t="s">
        <v>246</v>
      </c>
      <c r="C16" s="28" t="s">
        <v>247</v>
      </c>
      <c r="D16" s="29" t="s">
        <v>260</v>
      </c>
      <c r="E16" s="29">
        <v>42675</v>
      </c>
      <c r="F16" s="29">
        <v>42704</v>
      </c>
      <c r="G16" s="97" t="s">
        <v>249</v>
      </c>
      <c r="H16" s="74">
        <v>3686.4</v>
      </c>
    </row>
    <row r="17" spans="1:8" s="30" customFormat="1" x14ac:dyDescent="0.25">
      <c r="A17" s="199" t="s">
        <v>184</v>
      </c>
      <c r="B17" s="200"/>
      <c r="C17" s="200"/>
      <c r="D17" s="200"/>
      <c r="E17" s="200"/>
      <c r="F17" s="200"/>
      <c r="G17" s="201"/>
      <c r="H17" s="85">
        <f>SUM(H12:H16)</f>
        <v>10694</v>
      </c>
    </row>
    <row r="18" spans="1:8" s="30" customFormat="1" ht="31.5" x14ac:dyDescent="0.25">
      <c r="A18" s="28">
        <v>1</v>
      </c>
      <c r="B18" s="28" t="s">
        <v>226</v>
      </c>
      <c r="C18" s="28" t="s">
        <v>227</v>
      </c>
      <c r="D18" s="117" t="s">
        <v>261</v>
      </c>
      <c r="E18" s="29">
        <v>42779</v>
      </c>
      <c r="F18" s="29">
        <v>42800</v>
      </c>
      <c r="G18" s="97" t="s">
        <v>262</v>
      </c>
      <c r="H18" s="74">
        <v>2995.2</v>
      </c>
    </row>
    <row r="19" spans="1:8" s="30" customFormat="1" ht="31.5" x14ac:dyDescent="0.25">
      <c r="A19" s="28">
        <v>2</v>
      </c>
      <c r="B19" s="28" t="s">
        <v>246</v>
      </c>
      <c r="C19" s="28" t="s">
        <v>247</v>
      </c>
      <c r="D19" s="29" t="s">
        <v>263</v>
      </c>
      <c r="E19" s="29">
        <v>42900</v>
      </c>
      <c r="F19" s="29">
        <v>42916</v>
      </c>
      <c r="G19" s="97" t="s">
        <v>249</v>
      </c>
      <c r="H19" s="74">
        <v>3686.4</v>
      </c>
    </row>
    <row r="20" spans="1:8" s="30" customFormat="1" ht="63" x14ac:dyDescent="0.25">
      <c r="A20" s="28">
        <v>3</v>
      </c>
      <c r="B20" s="28" t="s">
        <v>264</v>
      </c>
      <c r="C20" s="28" t="s">
        <v>227</v>
      </c>
      <c r="D20" s="117">
        <v>8427402</v>
      </c>
      <c r="E20" s="29">
        <v>42859</v>
      </c>
      <c r="F20" s="29">
        <v>42891</v>
      </c>
      <c r="G20" s="97" t="s">
        <v>265</v>
      </c>
      <c r="H20" s="74">
        <v>118.4</v>
      </c>
    </row>
    <row r="21" spans="1:8" s="30" customFormat="1" ht="78.75" x14ac:dyDescent="0.25">
      <c r="A21" s="28">
        <v>4</v>
      </c>
      <c r="B21" s="28" t="s">
        <v>266</v>
      </c>
      <c r="C21" s="28" t="s">
        <v>227</v>
      </c>
      <c r="D21" s="117">
        <v>170596</v>
      </c>
      <c r="E21" s="29">
        <v>42899</v>
      </c>
      <c r="F21" s="29">
        <v>42920</v>
      </c>
      <c r="G21" s="97" t="s">
        <v>267</v>
      </c>
      <c r="H21" s="74">
        <v>263.7</v>
      </c>
    </row>
    <row r="22" spans="1:8" s="30" customFormat="1" x14ac:dyDescent="0.25">
      <c r="A22" s="199" t="s">
        <v>185</v>
      </c>
      <c r="B22" s="200"/>
      <c r="C22" s="200"/>
      <c r="D22" s="200"/>
      <c r="E22" s="200"/>
      <c r="F22" s="200"/>
      <c r="G22" s="201"/>
      <c r="H22" s="112">
        <f>SUM(H18:H21)</f>
        <v>7063.7</v>
      </c>
    </row>
    <row r="23" spans="1:8" s="30" customFormat="1" x14ac:dyDescent="0.25">
      <c r="A23" s="28"/>
      <c r="B23" s="28"/>
      <c r="C23" s="28"/>
      <c r="D23" s="29"/>
      <c r="E23" s="28"/>
      <c r="F23" s="29"/>
      <c r="G23" s="28"/>
      <c r="H23" s="74"/>
    </row>
    <row r="24" spans="1:8" s="30" customFormat="1" x14ac:dyDescent="0.25">
      <c r="A24" s="28"/>
      <c r="B24" s="28"/>
      <c r="C24" s="28"/>
      <c r="D24" s="29"/>
      <c r="E24" s="28"/>
      <c r="F24" s="29"/>
      <c r="G24" s="28"/>
      <c r="H24" s="74"/>
    </row>
    <row r="25" spans="1:8" s="30" customFormat="1" x14ac:dyDescent="0.25">
      <c r="A25" s="28"/>
      <c r="B25" s="28"/>
      <c r="C25" s="28"/>
      <c r="D25" s="29"/>
      <c r="E25" s="28"/>
      <c r="F25" s="29"/>
      <c r="G25" s="28"/>
      <c r="H25" s="74"/>
    </row>
    <row r="26" spans="1:8" s="30" customFormat="1" x14ac:dyDescent="0.25">
      <c r="A26" s="28"/>
      <c r="B26" s="28"/>
      <c r="C26" s="28"/>
      <c r="D26" s="29"/>
      <c r="E26" s="28"/>
      <c r="F26" s="29"/>
      <c r="G26" s="28"/>
      <c r="H26" s="74"/>
    </row>
    <row r="27" spans="1:8" s="30" customFormat="1" x14ac:dyDescent="0.25">
      <c r="A27" s="28"/>
      <c r="B27" s="28"/>
      <c r="C27" s="28"/>
      <c r="D27" s="29"/>
      <c r="E27" s="28"/>
      <c r="F27" s="29"/>
      <c r="G27" s="28"/>
      <c r="H27" s="74"/>
    </row>
    <row r="28" spans="1:8" s="30" customFormat="1" x14ac:dyDescent="0.25">
      <c r="A28" s="199" t="s">
        <v>186</v>
      </c>
      <c r="B28" s="200"/>
      <c r="C28" s="200"/>
      <c r="D28" s="200"/>
      <c r="E28" s="200"/>
      <c r="F28" s="200"/>
      <c r="G28" s="201"/>
      <c r="H28" s="112">
        <f>SUM(H23:H27)</f>
        <v>0</v>
      </c>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x14ac:dyDescent="0.25">
      <c r="A31" s="28"/>
      <c r="B31" s="28"/>
      <c r="C31" s="28"/>
      <c r="D31" s="29"/>
      <c r="E31" s="28"/>
      <c r="F31" s="29"/>
      <c r="G31" s="28"/>
      <c r="H31" s="74"/>
    </row>
    <row r="32" spans="1:8" x14ac:dyDescent="0.25">
      <c r="A32" s="28"/>
      <c r="B32" s="28"/>
      <c r="C32" s="28"/>
      <c r="D32" s="29"/>
      <c r="E32" s="28"/>
      <c r="F32" s="29"/>
      <c r="G32" s="28"/>
      <c r="H32" s="74"/>
    </row>
    <row r="33" spans="1:8" x14ac:dyDescent="0.25">
      <c r="A33" s="28"/>
      <c r="B33" s="28"/>
      <c r="C33" s="28"/>
      <c r="D33" s="29"/>
      <c r="E33" s="28"/>
      <c r="F33" s="29"/>
      <c r="G33" s="28"/>
      <c r="H33" s="74"/>
    </row>
    <row r="34" spans="1:8" x14ac:dyDescent="0.25">
      <c r="A34" s="28"/>
      <c r="B34" s="28"/>
      <c r="C34" s="28"/>
      <c r="D34" s="29"/>
      <c r="E34" s="29"/>
      <c r="F34" s="29"/>
      <c r="G34" s="28"/>
      <c r="H34" s="74"/>
    </row>
    <row r="35" spans="1:8" x14ac:dyDescent="0.25">
      <c r="A35" s="199" t="s">
        <v>187</v>
      </c>
      <c r="B35" s="200"/>
      <c r="C35" s="200"/>
      <c r="D35" s="200"/>
      <c r="E35" s="200"/>
      <c r="F35" s="200"/>
      <c r="G35" s="201"/>
      <c r="H35" s="85">
        <f>SUM(H29:H34)</f>
        <v>0</v>
      </c>
    </row>
    <row r="36" spans="1:8" x14ac:dyDescent="0.25">
      <c r="A36" s="203" t="s">
        <v>188</v>
      </c>
      <c r="B36" s="204"/>
      <c r="C36" s="205"/>
      <c r="D36" s="17"/>
      <c r="E36" s="17"/>
      <c r="F36" s="17"/>
      <c r="G36" s="17"/>
      <c r="H36" s="85">
        <f>SUM(H7,H11,H17,H22,H28,H35)</f>
        <v>21766.87</v>
      </c>
    </row>
  </sheetData>
  <sheetProtection formatCells="0" formatColumns="0" formatRows="0" insertColumns="0" insertRows="0" deleteColumns="0" deleteRows="0" selectLockedCells="1"/>
  <mergeCells count="11">
    <mergeCell ref="A35:G35"/>
    <mergeCell ref="A36:C36"/>
    <mergeCell ref="B3:G3"/>
    <mergeCell ref="H3:H5"/>
    <mergeCell ref="A4:A5"/>
    <mergeCell ref="B4:G4"/>
    <mergeCell ref="A7:G7"/>
    <mergeCell ref="A11:G11"/>
    <mergeCell ref="A17:G17"/>
    <mergeCell ref="A22:G22"/>
    <mergeCell ref="A28:G28"/>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3:F27 F29:F34 F6 F8:F10 F12:F16 F18:F21">
      <formula1>E6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8"/>
  <sheetViews>
    <sheetView workbookViewId="0">
      <selection activeCell="R5" sqref="R5"/>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189</v>
      </c>
      <c r="B1" s="3"/>
    </row>
    <row r="3" spans="1:8" x14ac:dyDescent="0.25">
      <c r="A3" s="17"/>
      <c r="B3" s="206" t="s">
        <v>11</v>
      </c>
      <c r="C3" s="207"/>
      <c r="D3" s="207"/>
      <c r="E3" s="207"/>
      <c r="F3" s="207"/>
      <c r="G3" s="208"/>
      <c r="H3" s="209" t="s">
        <v>16</v>
      </c>
    </row>
    <row r="4" spans="1:8" ht="15.75" customHeight="1" x14ac:dyDescent="0.25">
      <c r="A4" s="187" t="s">
        <v>2</v>
      </c>
      <c r="B4" s="212" t="s">
        <v>83</v>
      </c>
      <c r="C4" s="213"/>
      <c r="D4" s="213"/>
      <c r="E4" s="213"/>
      <c r="F4" s="213"/>
      <c r="G4" s="214"/>
      <c r="H4" s="210"/>
    </row>
    <row r="5" spans="1:8" ht="31.5" x14ac:dyDescent="0.25">
      <c r="A5" s="188"/>
      <c r="B5" s="5" t="s">
        <v>51</v>
      </c>
      <c r="C5" s="5" t="s">
        <v>52</v>
      </c>
      <c r="D5" s="5" t="s">
        <v>53</v>
      </c>
      <c r="E5" s="5" t="s">
        <v>54</v>
      </c>
      <c r="F5" s="5" t="s">
        <v>63</v>
      </c>
      <c r="G5" s="5" t="s">
        <v>55</v>
      </c>
      <c r="H5" s="211"/>
    </row>
    <row r="6" spans="1:8" s="30" customFormat="1" x14ac:dyDescent="0.25">
      <c r="A6" s="28"/>
      <c r="B6" s="28"/>
      <c r="C6" s="28"/>
      <c r="D6" s="29"/>
      <c r="E6" s="28"/>
      <c r="F6" s="29"/>
      <c r="G6" s="28"/>
      <c r="H6" s="74"/>
    </row>
    <row r="7" spans="1:8" s="30" customFormat="1" x14ac:dyDescent="0.25">
      <c r="A7" s="199" t="s">
        <v>182</v>
      </c>
      <c r="B7" s="200"/>
      <c r="C7" s="200"/>
      <c r="D7" s="200"/>
      <c r="E7" s="200"/>
      <c r="F7" s="200"/>
      <c r="G7" s="201"/>
      <c r="H7" s="112">
        <f>SUM(H6:H6)</f>
        <v>0</v>
      </c>
    </row>
    <row r="8" spans="1:8" s="30" customFormat="1" x14ac:dyDescent="0.25">
      <c r="A8" s="28"/>
      <c r="B8" s="28"/>
      <c r="C8" s="28"/>
      <c r="D8" s="29"/>
      <c r="E8" s="28"/>
      <c r="F8" s="29"/>
      <c r="G8" s="28"/>
      <c r="H8" s="74"/>
    </row>
    <row r="9" spans="1:8" s="30" customFormat="1" x14ac:dyDescent="0.25">
      <c r="A9" s="199" t="s">
        <v>183</v>
      </c>
      <c r="B9" s="200"/>
      <c r="C9" s="200"/>
      <c r="D9" s="200"/>
      <c r="E9" s="200"/>
      <c r="F9" s="200"/>
      <c r="G9" s="201"/>
      <c r="H9" s="112">
        <f>SUM(H8:H8)</f>
        <v>0</v>
      </c>
    </row>
    <row r="10" spans="1:8" s="30" customFormat="1" ht="47.25" x14ac:dyDescent="0.25">
      <c r="A10" s="28">
        <v>1</v>
      </c>
      <c r="B10" s="28" t="s">
        <v>252</v>
      </c>
      <c r="C10" s="28" t="s">
        <v>253</v>
      </c>
      <c r="D10" s="140">
        <v>164209</v>
      </c>
      <c r="E10" s="29">
        <v>42576</v>
      </c>
      <c r="F10" s="29">
        <v>42597</v>
      </c>
      <c r="G10" s="97" t="s">
        <v>254</v>
      </c>
      <c r="H10" s="74">
        <v>61.2</v>
      </c>
    </row>
    <row r="11" spans="1:8" s="30" customFormat="1" x14ac:dyDescent="0.25">
      <c r="A11" s="199" t="s">
        <v>184</v>
      </c>
      <c r="B11" s="200"/>
      <c r="C11" s="200"/>
      <c r="D11" s="200"/>
      <c r="E11" s="200"/>
      <c r="F11" s="200"/>
      <c r="G11" s="201"/>
      <c r="H11" s="85">
        <f>SUM(H10)</f>
        <v>61.2</v>
      </c>
    </row>
    <row r="12" spans="1:8" s="30" customFormat="1" x14ac:dyDescent="0.25">
      <c r="A12" s="28"/>
      <c r="B12" s="28"/>
      <c r="C12" s="28"/>
      <c r="D12" s="28"/>
      <c r="E12" s="28"/>
      <c r="F12" s="28"/>
      <c r="G12" s="28"/>
      <c r="H12" s="28"/>
    </row>
    <row r="13" spans="1:8" s="30" customFormat="1" x14ac:dyDescent="0.25">
      <c r="A13" s="199" t="s">
        <v>185</v>
      </c>
      <c r="B13" s="200"/>
      <c r="C13" s="200"/>
      <c r="D13" s="200"/>
      <c r="E13" s="200"/>
      <c r="F13" s="200"/>
      <c r="G13" s="201"/>
      <c r="H13" s="112">
        <v>0</v>
      </c>
    </row>
    <row r="14" spans="1:8" s="30" customFormat="1" x14ac:dyDescent="0.25">
      <c r="A14" s="28"/>
      <c r="B14" s="28"/>
      <c r="C14" s="28"/>
      <c r="D14" s="29"/>
      <c r="E14" s="28"/>
      <c r="F14" s="29"/>
      <c r="G14" s="28"/>
      <c r="H14" s="74"/>
    </row>
    <row r="15" spans="1:8" s="30" customFormat="1" x14ac:dyDescent="0.25">
      <c r="A15" s="199" t="s">
        <v>186</v>
      </c>
      <c r="B15" s="200"/>
      <c r="C15" s="200"/>
      <c r="D15" s="200"/>
      <c r="E15" s="200"/>
      <c r="F15" s="200"/>
      <c r="G15" s="201"/>
      <c r="H15" s="112">
        <f>SUM(H14:H14)</f>
        <v>0</v>
      </c>
    </row>
    <row r="16" spans="1:8" s="30" customFormat="1" x14ac:dyDescent="0.25">
      <c r="A16" s="28"/>
      <c r="B16" s="28"/>
      <c r="C16" s="28"/>
      <c r="D16" s="29"/>
      <c r="E16" s="28"/>
      <c r="F16" s="29"/>
      <c r="G16" s="28"/>
      <c r="H16" s="74"/>
    </row>
    <row r="17" spans="1:8" x14ac:dyDescent="0.25">
      <c r="A17" s="199" t="s">
        <v>187</v>
      </c>
      <c r="B17" s="200"/>
      <c r="C17" s="200"/>
      <c r="D17" s="200"/>
      <c r="E17" s="200"/>
      <c r="F17" s="200"/>
      <c r="G17" s="201"/>
      <c r="H17" s="85">
        <f>SUM(H16:H16)</f>
        <v>0</v>
      </c>
    </row>
    <row r="18" spans="1:8" x14ac:dyDescent="0.25">
      <c r="A18" s="203" t="s">
        <v>190</v>
      </c>
      <c r="B18" s="204"/>
      <c r="C18" s="205"/>
      <c r="D18" s="17"/>
      <c r="E18" s="17"/>
      <c r="F18" s="17"/>
      <c r="G18" s="17"/>
      <c r="H18" s="85">
        <f>SUM(H7,H9,H11,H13,H15,H17)</f>
        <v>61.2</v>
      </c>
    </row>
  </sheetData>
  <sheetProtection formatCells="0" formatColumns="0" formatRows="0" insertColumns="0" insertRows="0" deleteColumns="0" deleteRows="0" selectLockedCells="1"/>
  <mergeCells count="11">
    <mergeCell ref="A17:G17"/>
    <mergeCell ref="A18:C18"/>
    <mergeCell ref="B3:G3"/>
    <mergeCell ref="H3:H5"/>
    <mergeCell ref="A4:A5"/>
    <mergeCell ref="B4:G4"/>
    <mergeCell ref="A7:G7"/>
    <mergeCell ref="A9:G9"/>
    <mergeCell ref="A11:G11"/>
    <mergeCell ref="A13:G13"/>
    <mergeCell ref="A15:G15"/>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6 F8 F16 F10 F14">
      <formula1>E6</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27</v>
      </c>
    </row>
    <row r="2" spans="1:1" ht="15.75" x14ac:dyDescent="0.25">
      <c r="A2" s="19" t="s">
        <v>28</v>
      </c>
    </row>
    <row r="3" spans="1:1" ht="15.75" x14ac:dyDescent="0.25">
      <c r="A3" s="19" t="s">
        <v>29</v>
      </c>
    </row>
    <row r="6" spans="1:1" ht="15.75" x14ac:dyDescent="0.25">
      <c r="A6" s="19" t="s">
        <v>39</v>
      </c>
    </row>
    <row r="7" spans="1:1" ht="15.75" x14ac:dyDescent="0.25">
      <c r="A7" s="19" t="s">
        <v>84</v>
      </c>
    </row>
    <row r="8" spans="1:1" s="15" customFormat="1" ht="15.75" x14ac:dyDescent="0.25">
      <c r="A8" s="19" t="s">
        <v>56</v>
      </c>
    </row>
    <row r="9" spans="1:1" ht="15.75" x14ac:dyDescent="0.25">
      <c r="A9" s="19" t="s">
        <v>57</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7</vt:i4>
      </vt:variant>
      <vt:variant>
        <vt:lpstr>Nimega vahemikud</vt:lpstr>
      </vt:variant>
      <vt:variant>
        <vt:i4>4</vt:i4>
      </vt:variant>
    </vt:vector>
  </HeadingPairs>
  <TitlesOfParts>
    <vt:vector size="11" baseType="lpstr">
      <vt:lpstr>A. Eelarve</vt:lpstr>
      <vt:lpstr>B. Maksetaotlus</vt:lpstr>
      <vt:lpstr>C. KULUARUANDE KOOND</vt:lpstr>
      <vt:lpstr>C1. Tööjõukulud</vt:lpstr>
      <vt:lpstr> C2. Sihtrühmaga seotud kulud</vt:lpstr>
      <vt:lpstr> C3. EL avalikustamise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2017-10-02T09:29:05Z</dcterms:modified>
</cp:coreProperties>
</file>